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30" activeTab="2"/>
  </bookViews>
  <sheets>
    <sheet name="Laboratoare" sheetId="1" r:id="rId1"/>
    <sheet name="Imagistica" sheetId="2" r:id="rId2"/>
    <sheet name="Desfasurator lunar" sheetId="3" r:id="rId3"/>
  </sheets>
  <definedNames/>
  <calcPr fullCalcOnLoad="1"/>
</workbook>
</file>

<file path=xl/sharedStrings.xml><?xml version="1.0" encoding="utf-8"?>
<sst xmlns="http://schemas.openxmlformats.org/spreadsheetml/2006/main" count="222" uniqueCount="94">
  <si>
    <t>CAS  VRANCEA</t>
  </si>
  <si>
    <t>ASISTENTA MEDICALĂ AMBULATORIE PENTRU SPECIALITĂŢI  PARACLINICE</t>
  </si>
  <si>
    <t>analize medicale de laborator</t>
  </si>
  <si>
    <t>Nr. crt.</t>
  </si>
  <si>
    <t>FURNIZOR</t>
  </si>
  <si>
    <t xml:space="preserve">Criteriul de evaluare a resurselor </t>
  </si>
  <si>
    <t>Criteriul de calitate</t>
  </si>
  <si>
    <t xml:space="preserve">TOTAL </t>
  </si>
  <si>
    <t>Punctaj</t>
  </si>
  <si>
    <t>Valoare</t>
  </si>
  <si>
    <t>Total Punctaj</t>
  </si>
  <si>
    <t>Val A</t>
  </si>
  <si>
    <t>Val B</t>
  </si>
  <si>
    <t>SC MATERNA SRL</t>
  </si>
  <si>
    <t>LAB.CLN.GASPAR</t>
  </si>
  <si>
    <t>SC DIAMED CENTER SRL</t>
  </si>
  <si>
    <t>SC CLINICA SANTE SRL</t>
  </si>
  <si>
    <t>CENTRUL MEDICAL SIMONA</t>
  </si>
  <si>
    <t xml:space="preserve">SC MEDICAL GISANA </t>
  </si>
  <si>
    <t>SC GRAL MEDICAL SRL</t>
  </si>
  <si>
    <t>SC MEDCENTER SRL</t>
  </si>
  <si>
    <t>SPITALUL MILITAR</t>
  </si>
  <si>
    <t>TOTAL</t>
  </si>
  <si>
    <t>Buget asistenta paraclinice</t>
  </si>
  <si>
    <t>ANALIZE LABORATOR</t>
  </si>
  <si>
    <t>Anatomie patologica</t>
  </si>
  <si>
    <t>SUMA DE REPARTIZAT</t>
  </si>
  <si>
    <t>Intocmit</t>
  </si>
  <si>
    <t>radiologie - imagistica medicala</t>
  </si>
  <si>
    <t>Nr.crt.</t>
  </si>
  <si>
    <t>Criteriul de evaluare a resurselor</t>
  </si>
  <si>
    <t>Criteriul de disponibilitate</t>
  </si>
  <si>
    <t>SC INTERCLINIC SRL</t>
  </si>
  <si>
    <t>SC MEDICONST SRL</t>
  </si>
  <si>
    <t>SPITALUL FOCSANI</t>
  </si>
  <si>
    <t>SPITALUL DUMBRAVENI</t>
  </si>
  <si>
    <t>CMI Dr. VOICU FLORICA</t>
  </si>
  <si>
    <t xml:space="preserve">Anexa nr.3  </t>
  </si>
  <si>
    <t>SC HIPERDIA SA</t>
  </si>
  <si>
    <t>SC MATE-FIN MEDICAL SRL</t>
  </si>
  <si>
    <t>Furnizori - ANALIZE LABORATOR</t>
  </si>
  <si>
    <t>SC DIAMED CENTER</t>
  </si>
  <si>
    <t>SC CLINICA SANTE</t>
  </si>
  <si>
    <t>CM SIMONA</t>
  </si>
  <si>
    <t xml:space="preserve">SC MEDCENTER SRL </t>
  </si>
  <si>
    <t>Furnizori - ANALIZE ANATOMIE PATOLOGICA</t>
  </si>
  <si>
    <t>SC DOMINA SANA SRL</t>
  </si>
  <si>
    <t>Furnizori - RADIOLOGIE si IMAGISTICA</t>
  </si>
  <si>
    <t>SC MEDECO SRL</t>
  </si>
  <si>
    <t>SPITALUL VIDRA</t>
  </si>
  <si>
    <t>Furnizori - EXPLORARI FUNCTIONALE</t>
  </si>
  <si>
    <t xml:space="preserve">TOTAL GENERAL </t>
  </si>
  <si>
    <r>
      <t xml:space="preserve">Furnizori alte judete                 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>2%</t>
    </r>
  </si>
  <si>
    <r>
      <t xml:space="preserve">Furnizori jud. Vrancea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0.98%</t>
    </r>
  </si>
  <si>
    <t>valoare punct</t>
  </si>
  <si>
    <t>Ianuarie</t>
  </si>
  <si>
    <t>Februarie</t>
  </si>
  <si>
    <t>Martie</t>
  </si>
  <si>
    <t>CAS Vrancea</t>
  </si>
  <si>
    <t>anexa 4</t>
  </si>
  <si>
    <t xml:space="preserve">                                   ASISTENTA MEDICALĂ AMBULATORIE PENTRU SPECIALITĂŢI  PARACLINICE</t>
  </si>
  <si>
    <t>SC CMI MARINESCU DANA SRL</t>
  </si>
  <si>
    <t>SC CMI Dr.MARINESCU SRL</t>
  </si>
  <si>
    <r>
      <t xml:space="preserve">RADIOLOGIE SI IMAGISTICA         </t>
    </r>
    <r>
      <rPr>
        <sz val="8"/>
        <rFont val="Arial"/>
        <family val="2"/>
      </rPr>
      <t>39.85%</t>
    </r>
  </si>
  <si>
    <t>participare la schemele de intercomparare laboratoare de analize medicale</t>
  </si>
  <si>
    <t>indeplinirea cerintelor pentru calitate si competenta</t>
  </si>
  <si>
    <t>SC AFFIDEA ROMANIA SRL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</si>
  <si>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</si>
  <si>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</si>
  <si>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</si>
  <si>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</si>
  <si>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</si>
  <si>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</si>
  <si>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</si>
  <si>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</si>
  <si>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</si>
  <si>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SC PERSONAL GENETICS SRL</t>
  </si>
  <si>
    <t>Acte aditionale ian-iul 2016</t>
  </si>
  <si>
    <t>SC AFFIDEA SRL Fundeni</t>
  </si>
  <si>
    <t>Criterii privind repartizarea fondului investigatii paraclinice - Aprilie-Decembrie 2017</t>
  </si>
  <si>
    <t>SPITALUL PANCIU</t>
  </si>
  <si>
    <t>SC LOTUS SRL</t>
  </si>
  <si>
    <t>Total trim I 2017</t>
  </si>
  <si>
    <t>Total trim II 2017</t>
  </si>
  <si>
    <t>Total trim III 2017</t>
  </si>
  <si>
    <t>Total trim IV 2017</t>
  </si>
  <si>
    <t>Total  2017</t>
  </si>
  <si>
    <t>SC AFFIDEA ROMANIA-Vrancea</t>
  </si>
  <si>
    <t>SC AFFIDEA ROMANIA-pct Fundeni</t>
  </si>
  <si>
    <t>Ec. Iulia Micu</t>
  </si>
  <si>
    <t>Suma de repartizat</t>
  </si>
  <si>
    <t>LABORATOARE ANATOMIE PATOLOGICA</t>
  </si>
  <si>
    <t>SC SYNEVO ROMANIA SRL</t>
  </si>
  <si>
    <t>SC SONOLIFE SRL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</si>
</sst>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4" fontId="7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9" fontId="4" fillId="0" borderId="1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4" fillId="33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" fontId="0" fillId="33" borderId="2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selection activeCell="B54" sqref="B54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11.421875" style="0" customWidth="1"/>
    <col min="4" max="4" width="12.7109375" style="0" customWidth="1"/>
    <col min="5" max="5" width="10.28125" style="0" customWidth="1"/>
    <col min="6" max="6" width="11.8515625" style="0" customWidth="1"/>
    <col min="7" max="7" width="9.7109375" style="0" customWidth="1"/>
    <col min="8" max="8" width="11.00390625" style="0" customWidth="1"/>
    <col min="9" max="9" width="9.28125" style="0" customWidth="1"/>
    <col min="10" max="10" width="10.8515625" style="0" customWidth="1"/>
    <col min="11" max="11" width="12.57421875" style="0" customWidth="1"/>
    <col min="12" max="12" width="11.00390625" style="0" customWidth="1"/>
  </cols>
  <sheetData>
    <row r="1" spans="1:2" ht="15.75">
      <c r="A1" s="1"/>
      <c r="B1" t="s">
        <v>0</v>
      </c>
    </row>
    <row r="2" ht="15.75">
      <c r="A2" s="1"/>
    </row>
    <row r="3" spans="1:11" ht="15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15.75">
      <c r="A4" s="1"/>
    </row>
    <row r="5" spans="1:11" ht="15.75">
      <c r="A5" s="122" t="s">
        <v>79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.75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8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t="s">
        <v>54</v>
      </c>
      <c r="C8" s="3">
        <f>D28*0.5/C22</f>
        <v>204.0727370933679</v>
      </c>
      <c r="E8" s="3"/>
      <c r="G8" s="4">
        <f>D28*0.5*0.5/G22</f>
        <v>514.1899830938293</v>
      </c>
      <c r="I8" s="4">
        <f>D28*0.5*0.5/I22</f>
        <v>96.08067445901122</v>
      </c>
      <c r="K8" s="5"/>
    </row>
    <row r="9" spans="1:11" ht="27" customHeight="1">
      <c r="A9" s="114" t="s">
        <v>3</v>
      </c>
      <c r="B9" s="114" t="s">
        <v>4</v>
      </c>
      <c r="C9" s="117" t="s">
        <v>5</v>
      </c>
      <c r="D9" s="118"/>
      <c r="E9" s="109" t="s">
        <v>6</v>
      </c>
      <c r="F9" s="110"/>
      <c r="G9" s="110"/>
      <c r="H9" s="110"/>
      <c r="I9" s="110"/>
      <c r="J9" s="111"/>
      <c r="K9" s="112" t="s">
        <v>7</v>
      </c>
    </row>
    <row r="10" spans="1:11" ht="56.25" customHeight="1">
      <c r="A10" s="115"/>
      <c r="B10" s="116"/>
      <c r="C10" s="6" t="s">
        <v>8</v>
      </c>
      <c r="D10" s="7" t="s">
        <v>9</v>
      </c>
      <c r="E10" s="6" t="s">
        <v>10</v>
      </c>
      <c r="F10" s="7" t="s">
        <v>9</v>
      </c>
      <c r="G10" s="8" t="s">
        <v>65</v>
      </c>
      <c r="H10" s="7" t="s">
        <v>11</v>
      </c>
      <c r="I10" s="8" t="s">
        <v>64</v>
      </c>
      <c r="J10" s="7" t="s">
        <v>12</v>
      </c>
      <c r="K10" s="113"/>
    </row>
    <row r="11" spans="1:11" ht="12.75">
      <c r="A11" s="9"/>
      <c r="B11" s="10"/>
      <c r="C11" s="10"/>
      <c r="D11" s="11">
        <v>0.5</v>
      </c>
      <c r="E11" s="11"/>
      <c r="F11" s="11">
        <v>0.5</v>
      </c>
      <c r="G11" s="11"/>
      <c r="H11" s="12">
        <v>0.5</v>
      </c>
      <c r="I11" s="12"/>
      <c r="J11" s="12">
        <v>0.5</v>
      </c>
      <c r="K11" s="10"/>
    </row>
    <row r="12" spans="1:12" ht="12.75">
      <c r="A12" s="9">
        <v>1</v>
      </c>
      <c r="B12" s="10" t="s">
        <v>13</v>
      </c>
      <c r="C12" s="13">
        <v>618.65</v>
      </c>
      <c r="D12" s="14">
        <f aca="true" t="shared" si="0" ref="D12:D21">C12*$C$8</f>
        <v>126249.59880281205</v>
      </c>
      <c r="E12" s="14">
        <f aca="true" t="shared" si="1" ref="E12:E21">G12+I12</f>
        <v>1239</v>
      </c>
      <c r="F12" s="14">
        <f aca="true" t="shared" si="2" ref="F12:F17">H12+J12</f>
        <v>195557.95913488662</v>
      </c>
      <c r="G12" s="15">
        <v>183</v>
      </c>
      <c r="H12" s="14">
        <f aca="true" t="shared" si="3" ref="H12:H21">G12*$G$8</f>
        <v>94096.76690617076</v>
      </c>
      <c r="I12" s="10">
        <v>1056</v>
      </c>
      <c r="J12" s="14">
        <f aca="true" t="shared" si="4" ref="J12:J21">I12*$I$8</f>
        <v>101461.19222871585</v>
      </c>
      <c r="K12" s="14">
        <f aca="true" t="shared" si="5" ref="K12:K21">ROUND(D12+F12,2)</f>
        <v>321807.56</v>
      </c>
      <c r="L12" s="17"/>
    </row>
    <row r="13" spans="1:12" ht="12.75">
      <c r="A13" s="9">
        <v>2</v>
      </c>
      <c r="B13" s="10" t="s">
        <v>14</v>
      </c>
      <c r="C13" s="13">
        <v>615.12</v>
      </c>
      <c r="D13" s="14">
        <f t="shared" si="0"/>
        <v>125529.22204087245</v>
      </c>
      <c r="E13" s="14">
        <f t="shared" si="1"/>
        <v>897</v>
      </c>
      <c r="F13" s="14">
        <f t="shared" si="2"/>
        <v>124650.42138413632</v>
      </c>
      <c r="G13" s="10">
        <v>92</v>
      </c>
      <c r="H13" s="14">
        <f t="shared" si="3"/>
        <v>47305.47844463229</v>
      </c>
      <c r="I13" s="10">
        <v>805</v>
      </c>
      <c r="J13" s="14">
        <f t="shared" si="4"/>
        <v>77344.94293950404</v>
      </c>
      <c r="K13" s="14">
        <f t="shared" si="5"/>
        <v>250179.64</v>
      </c>
      <c r="L13" s="17"/>
    </row>
    <row r="14" spans="1:12" ht="12.75">
      <c r="A14" s="9">
        <v>3</v>
      </c>
      <c r="B14" s="10" t="s">
        <v>15</v>
      </c>
      <c r="C14" s="13">
        <v>644.74</v>
      </c>
      <c r="D14" s="14">
        <f t="shared" si="0"/>
        <v>131573.856513578</v>
      </c>
      <c r="E14" s="14">
        <f t="shared" si="1"/>
        <v>767</v>
      </c>
      <c r="F14" s="14">
        <f t="shared" si="2"/>
        <v>125121.32227214423</v>
      </c>
      <c r="G14" s="10">
        <v>123</v>
      </c>
      <c r="H14" s="14">
        <f t="shared" si="3"/>
        <v>63245.367920541</v>
      </c>
      <c r="I14" s="10">
        <v>644</v>
      </c>
      <c r="J14" s="14">
        <f t="shared" si="4"/>
        <v>61875.95435160323</v>
      </c>
      <c r="K14" s="14">
        <f t="shared" si="5"/>
        <v>256695.18</v>
      </c>
      <c r="L14" s="17"/>
    </row>
    <row r="15" spans="1:12" ht="12.75">
      <c r="A15" s="9">
        <v>4</v>
      </c>
      <c r="B15" s="10" t="s">
        <v>16</v>
      </c>
      <c r="C15" s="13">
        <v>563.4</v>
      </c>
      <c r="D15" s="14">
        <f t="shared" si="0"/>
        <v>114974.58007840347</v>
      </c>
      <c r="E15" s="14">
        <f t="shared" si="1"/>
        <v>670</v>
      </c>
      <c r="F15" s="14">
        <f t="shared" si="2"/>
        <v>108693.63860282823</v>
      </c>
      <c r="G15" s="10">
        <v>106</v>
      </c>
      <c r="H15" s="14">
        <f t="shared" si="3"/>
        <v>54504.1382079459</v>
      </c>
      <c r="I15" s="18">
        <v>564</v>
      </c>
      <c r="J15" s="14">
        <f t="shared" si="4"/>
        <v>54189.50039488233</v>
      </c>
      <c r="K15" s="14">
        <f t="shared" si="5"/>
        <v>223668.22</v>
      </c>
      <c r="L15" s="17"/>
    </row>
    <row r="16" spans="1:12" ht="12.75">
      <c r="A16" s="9">
        <v>5</v>
      </c>
      <c r="B16" s="10" t="s">
        <v>17</v>
      </c>
      <c r="C16" s="13">
        <v>886.8</v>
      </c>
      <c r="D16" s="14">
        <f t="shared" si="0"/>
        <v>180971.70325439863</v>
      </c>
      <c r="E16" s="14">
        <f t="shared" si="1"/>
        <v>761</v>
      </c>
      <c r="F16" s="14">
        <f t="shared" si="2"/>
        <v>135415.68024989543</v>
      </c>
      <c r="G16" s="10">
        <v>149</v>
      </c>
      <c r="H16" s="14">
        <f t="shared" si="3"/>
        <v>76614.30748098055</v>
      </c>
      <c r="I16" s="15">
        <v>612</v>
      </c>
      <c r="J16" s="14">
        <f t="shared" si="4"/>
        <v>58801.372768914865</v>
      </c>
      <c r="K16" s="14">
        <f t="shared" si="5"/>
        <v>316387.38</v>
      </c>
      <c r="L16" s="17"/>
    </row>
    <row r="17" spans="1:12" ht="12.75">
      <c r="A17" s="9">
        <v>6</v>
      </c>
      <c r="B17" s="10" t="s">
        <v>18</v>
      </c>
      <c r="C17" s="13">
        <v>509.56</v>
      </c>
      <c r="D17" s="14">
        <f t="shared" si="0"/>
        <v>103987.30391329655</v>
      </c>
      <c r="E17" s="14">
        <f t="shared" si="1"/>
        <v>422</v>
      </c>
      <c r="F17" s="14">
        <f t="shared" si="2"/>
        <v>71486.13346067927</v>
      </c>
      <c r="G17" s="10">
        <v>74</v>
      </c>
      <c r="H17" s="14">
        <f t="shared" si="3"/>
        <v>38050.05874894337</v>
      </c>
      <c r="I17" s="15">
        <v>348</v>
      </c>
      <c r="J17" s="14">
        <f t="shared" si="4"/>
        <v>33436.074711735906</v>
      </c>
      <c r="K17" s="14">
        <f t="shared" si="5"/>
        <v>175473.44</v>
      </c>
      <c r="L17" s="17"/>
    </row>
    <row r="18" spans="1:12" ht="12.75">
      <c r="A18" s="9">
        <v>7</v>
      </c>
      <c r="B18" s="10" t="s">
        <v>19</v>
      </c>
      <c r="C18" s="13">
        <v>466.4</v>
      </c>
      <c r="D18" s="14">
        <f>C18*$C$8</f>
        <v>95179.52458034678</v>
      </c>
      <c r="E18" s="14">
        <f>G18+I18</f>
        <v>713</v>
      </c>
      <c r="F18" s="14">
        <f>H18+J18</f>
        <v>120769.18446862725</v>
      </c>
      <c r="G18" s="10">
        <v>125</v>
      </c>
      <c r="H18" s="14">
        <f>G18*$G$8</f>
        <v>64273.747886728655</v>
      </c>
      <c r="I18" s="15">
        <v>588</v>
      </c>
      <c r="J18" s="14">
        <f>I18*$I$8</f>
        <v>56495.4365818986</v>
      </c>
      <c r="K18" s="14">
        <f>ROUND(D18+F18,2)</f>
        <v>215948.71</v>
      </c>
      <c r="L18" s="17"/>
    </row>
    <row r="19" spans="1:12" ht="12.75">
      <c r="A19" s="9">
        <v>8</v>
      </c>
      <c r="B19" s="18" t="s">
        <v>20</v>
      </c>
      <c r="C19" s="19">
        <v>653</v>
      </c>
      <c r="D19" s="14">
        <f t="shared" si="0"/>
        <v>133259.49732196925</v>
      </c>
      <c r="E19" s="14">
        <f t="shared" si="1"/>
        <v>795</v>
      </c>
      <c r="F19" s="19">
        <f>H19+J19</f>
        <v>127811.58115699654</v>
      </c>
      <c r="G19" s="20">
        <v>123</v>
      </c>
      <c r="H19" s="14">
        <f t="shared" si="3"/>
        <v>63245.367920541</v>
      </c>
      <c r="I19" s="20">
        <v>672</v>
      </c>
      <c r="J19" s="14">
        <f t="shared" si="4"/>
        <v>64566.213236455544</v>
      </c>
      <c r="K19" s="14">
        <f t="shared" si="5"/>
        <v>261071.08</v>
      </c>
      <c r="L19" s="17"/>
    </row>
    <row r="20" spans="1:12" ht="12.75">
      <c r="A20" s="9">
        <v>9</v>
      </c>
      <c r="B20" s="10" t="s">
        <v>62</v>
      </c>
      <c r="C20" s="13">
        <v>380.8</v>
      </c>
      <c r="D20" s="14">
        <f t="shared" si="0"/>
        <v>77710.8982851545</v>
      </c>
      <c r="E20" s="14">
        <f t="shared" si="1"/>
        <v>712</v>
      </c>
      <c r="F20" s="19">
        <f>H20+J20</f>
        <v>126944.74342369052</v>
      </c>
      <c r="G20" s="10">
        <v>140</v>
      </c>
      <c r="H20" s="14">
        <f t="shared" si="3"/>
        <v>71986.5976331361</v>
      </c>
      <c r="I20" s="18">
        <v>572</v>
      </c>
      <c r="J20" s="14">
        <f t="shared" si="4"/>
        <v>54958.145790554416</v>
      </c>
      <c r="K20" s="14">
        <f t="shared" si="5"/>
        <v>204655.64</v>
      </c>
      <c r="L20" s="17"/>
    </row>
    <row r="21" spans="1:12" ht="13.5" thickBot="1">
      <c r="A21" s="9">
        <v>10</v>
      </c>
      <c r="B21" s="22" t="s">
        <v>21</v>
      </c>
      <c r="C21" s="23">
        <v>623</v>
      </c>
      <c r="D21" s="14">
        <f t="shared" si="0"/>
        <v>127137.3152091682</v>
      </c>
      <c r="E21" s="14">
        <f t="shared" si="1"/>
        <v>538</v>
      </c>
      <c r="F21" s="19">
        <f>H21+J21</f>
        <v>80122.83584611566</v>
      </c>
      <c r="G21" s="24">
        <v>68</v>
      </c>
      <c r="H21" s="14">
        <f t="shared" si="3"/>
        <v>34964.91885038039</v>
      </c>
      <c r="I21" s="25">
        <v>470</v>
      </c>
      <c r="J21" s="14">
        <f t="shared" si="4"/>
        <v>45157.91699573527</v>
      </c>
      <c r="K21" s="14">
        <f t="shared" si="5"/>
        <v>207260.15</v>
      </c>
      <c r="L21" s="17"/>
    </row>
    <row r="22" spans="1:12" ht="13.5" thickBot="1">
      <c r="A22" s="26"/>
      <c r="B22" s="27" t="s">
        <v>22</v>
      </c>
      <c r="C22" s="28">
        <f aca="true" t="shared" si="6" ref="C22:K22">SUM(C12:C21)</f>
        <v>5961.47</v>
      </c>
      <c r="D22" s="28">
        <f t="shared" si="6"/>
        <v>1216573.5</v>
      </c>
      <c r="E22" s="28">
        <f t="shared" si="6"/>
        <v>7514</v>
      </c>
      <c r="F22" s="28">
        <f t="shared" si="6"/>
        <v>1216573.5</v>
      </c>
      <c r="G22" s="28">
        <f t="shared" si="6"/>
        <v>1183</v>
      </c>
      <c r="H22" s="28">
        <f t="shared" si="6"/>
        <v>608286.75</v>
      </c>
      <c r="I22" s="28">
        <f t="shared" si="6"/>
        <v>6331</v>
      </c>
      <c r="J22" s="28">
        <f t="shared" si="6"/>
        <v>608286.75</v>
      </c>
      <c r="K22" s="28">
        <f t="shared" si="6"/>
        <v>2433147</v>
      </c>
      <c r="L22" s="92"/>
    </row>
    <row r="23" spans="1:11" ht="12.75">
      <c r="A23" s="29"/>
      <c r="B23" s="30"/>
      <c r="C23" s="31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9"/>
      <c r="B24" s="30"/>
      <c r="C24" s="31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29"/>
      <c r="B25" s="33" t="s">
        <v>23</v>
      </c>
      <c r="C25" s="31"/>
      <c r="D25" s="32">
        <v>4117000</v>
      </c>
      <c r="E25" s="32"/>
      <c r="F25" s="32"/>
      <c r="G25" s="32"/>
      <c r="H25" s="32"/>
      <c r="I25" s="32"/>
      <c r="J25" s="32"/>
      <c r="K25" s="32"/>
    </row>
    <row r="26" spans="2:4" ht="12.75">
      <c r="B26" s="34" t="s">
        <v>24</v>
      </c>
      <c r="C26" s="35">
        <v>0.6</v>
      </c>
      <c r="D26" s="3">
        <f>D25*0.6</f>
        <v>2470200</v>
      </c>
    </row>
    <row r="27" spans="2:7" ht="13.5" thickBot="1">
      <c r="B27" s="36" t="s">
        <v>25</v>
      </c>
      <c r="C27" s="37">
        <v>0.015</v>
      </c>
      <c r="D27" s="17">
        <f>D26*0.015</f>
        <v>37053</v>
      </c>
      <c r="E27" s="119"/>
      <c r="F27" s="120"/>
      <c r="G27" s="120"/>
    </row>
    <row r="28" spans="2:6" ht="13.5" thickBot="1">
      <c r="B28" s="34" t="s">
        <v>26</v>
      </c>
      <c r="D28" s="38">
        <f>D26-D27</f>
        <v>2433147</v>
      </c>
      <c r="F28" s="39"/>
    </row>
    <row r="30" ht="12.75">
      <c r="D30" s="17"/>
    </row>
    <row r="32" spans="2:5" ht="12.75">
      <c r="B32" s="40"/>
      <c r="D32" s="41"/>
      <c r="E32" s="16"/>
    </row>
    <row r="34" ht="12.75">
      <c r="J34" s="42"/>
    </row>
    <row r="35" spans="1:10" ht="12.75">
      <c r="A35" s="55" t="s">
        <v>91</v>
      </c>
      <c r="J35" s="42"/>
    </row>
    <row r="36" ht="12.75">
      <c r="J36" s="42"/>
    </row>
    <row r="37" spans="2:3" ht="12.75">
      <c r="B37" t="s">
        <v>54</v>
      </c>
      <c r="C37" s="3">
        <f>D50/C45</f>
        <v>72.38327798398124</v>
      </c>
    </row>
    <row r="38" spans="1:4" ht="12.75">
      <c r="A38" s="114" t="s">
        <v>3</v>
      </c>
      <c r="B38" s="114" t="s">
        <v>4</v>
      </c>
      <c r="C38" s="117" t="s">
        <v>5</v>
      </c>
      <c r="D38" s="118"/>
    </row>
    <row r="39" spans="1:4" ht="12.75">
      <c r="A39" s="115"/>
      <c r="B39" s="116"/>
      <c r="C39" s="6" t="s">
        <v>8</v>
      </c>
      <c r="D39" s="7" t="s">
        <v>9</v>
      </c>
    </row>
    <row r="40" spans="1:4" ht="12.75">
      <c r="A40" s="9"/>
      <c r="B40" s="10"/>
      <c r="C40" s="10"/>
      <c r="D40" s="11"/>
    </row>
    <row r="41" spans="1:4" ht="12.75">
      <c r="A41" s="9">
        <v>1</v>
      </c>
      <c r="B41" s="68" t="s">
        <v>34</v>
      </c>
      <c r="C41" s="13">
        <v>198</v>
      </c>
      <c r="D41" s="14">
        <f>C41*$C$37</f>
        <v>14331.889040828286</v>
      </c>
    </row>
    <row r="42" spans="1:4" ht="12.75">
      <c r="A42" s="9">
        <v>2</v>
      </c>
      <c r="B42" s="94" t="s">
        <v>76</v>
      </c>
      <c r="C42" s="13">
        <v>109.99</v>
      </c>
      <c r="D42" s="14">
        <f>C42*$C$37</f>
        <v>7961.436745458097</v>
      </c>
    </row>
    <row r="43" spans="1:4" ht="12.75">
      <c r="A43" s="9">
        <v>3</v>
      </c>
      <c r="B43" s="10" t="s">
        <v>46</v>
      </c>
      <c r="C43" s="13">
        <v>61.25</v>
      </c>
      <c r="D43" s="14">
        <f>C43*$C$37</f>
        <v>4433.4757765188515</v>
      </c>
    </row>
    <row r="44" spans="1:4" ht="13.5" thickBot="1">
      <c r="A44" s="9">
        <v>4</v>
      </c>
      <c r="B44" t="s">
        <v>81</v>
      </c>
      <c r="C44" s="13">
        <v>142.66</v>
      </c>
      <c r="D44" s="14">
        <f>C44*$C$37</f>
        <v>10326.198437194764</v>
      </c>
    </row>
    <row r="45" spans="1:4" ht="13.5" thickBot="1">
      <c r="A45" s="26"/>
      <c r="B45" s="27" t="s">
        <v>22</v>
      </c>
      <c r="C45" s="28">
        <f>SUM(C41:C44)</f>
        <v>511.9</v>
      </c>
      <c r="D45" s="28">
        <f>SUM(D41:D44)</f>
        <v>37053</v>
      </c>
    </row>
    <row r="46" spans="1:4" ht="12.75">
      <c r="A46" s="29"/>
      <c r="B46" s="30"/>
      <c r="C46" s="31"/>
      <c r="D46" s="32"/>
    </row>
    <row r="47" spans="1:4" ht="12.75">
      <c r="A47" s="29"/>
      <c r="B47" s="30"/>
      <c r="C47" s="31"/>
      <c r="D47" s="32"/>
    </row>
    <row r="48" spans="1:4" ht="12.75">
      <c r="A48" s="29"/>
      <c r="B48" s="33" t="s">
        <v>23</v>
      </c>
      <c r="C48" s="31"/>
      <c r="D48" s="32">
        <v>4117000</v>
      </c>
    </row>
    <row r="49" spans="2:4" ht="12.75">
      <c r="B49" s="34" t="s">
        <v>24</v>
      </c>
      <c r="C49" s="35">
        <v>0.6</v>
      </c>
      <c r="D49" s="3">
        <f>D48*0.6</f>
        <v>2470200</v>
      </c>
    </row>
    <row r="50" spans="2:4" ht="13.5" thickBot="1">
      <c r="B50" s="36" t="s">
        <v>25</v>
      </c>
      <c r="C50" s="37">
        <v>0.015</v>
      </c>
      <c r="D50" s="17">
        <f>D49*0.015</f>
        <v>37053</v>
      </c>
    </row>
    <row r="51" spans="2:4" ht="13.5" thickBot="1">
      <c r="B51" s="34" t="s">
        <v>26</v>
      </c>
      <c r="D51" s="38">
        <v>37053</v>
      </c>
    </row>
    <row r="54" ht="12.75">
      <c r="H54" s="42" t="s">
        <v>27</v>
      </c>
    </row>
    <row r="55" ht="12.75">
      <c r="H55" s="42" t="s">
        <v>89</v>
      </c>
    </row>
  </sheetData>
  <sheetProtection/>
  <mergeCells count="12">
    <mergeCell ref="A3:K3"/>
    <mergeCell ref="A5:K5"/>
    <mergeCell ref="A6:K6"/>
    <mergeCell ref="A9:A10"/>
    <mergeCell ref="B9:B10"/>
    <mergeCell ref="C9:D9"/>
    <mergeCell ref="E9:J9"/>
    <mergeCell ref="K9:K10"/>
    <mergeCell ref="A38:A39"/>
    <mergeCell ref="B38:B39"/>
    <mergeCell ref="C38:D38"/>
    <mergeCell ref="E27:G27"/>
  </mergeCells>
  <printOptions/>
  <pageMargins left="0.75" right="0.2" top="0.5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zoomScalePageLayoutView="0" workbookViewId="0" topLeftCell="A40">
      <selection activeCell="G70" sqref="G70:G71"/>
    </sheetView>
  </sheetViews>
  <sheetFormatPr defaultColWidth="9.140625" defaultRowHeight="12.75"/>
  <cols>
    <col min="1" max="1" width="5.140625" style="0" customWidth="1"/>
    <col min="2" max="2" width="29.28125" style="0" customWidth="1"/>
    <col min="3" max="6" width="13.7109375" style="0" customWidth="1"/>
    <col min="7" max="7" width="15.7109375" style="0" customWidth="1"/>
    <col min="8" max="8" width="8.00390625" style="0" customWidth="1"/>
    <col min="9" max="9" width="10.00390625" style="0" customWidth="1"/>
  </cols>
  <sheetData>
    <row r="2" spans="1:2" ht="15.75">
      <c r="A2" s="1"/>
      <c r="B2" t="s">
        <v>0</v>
      </c>
    </row>
    <row r="4" spans="1:7" ht="15.75">
      <c r="A4" s="121" t="s">
        <v>1</v>
      </c>
      <c r="B4" s="121"/>
      <c r="C4" s="121"/>
      <c r="D4" s="121"/>
      <c r="E4" s="121"/>
      <c r="F4" s="121"/>
      <c r="G4" s="121"/>
    </row>
    <row r="5" spans="1:7" ht="18.75">
      <c r="A5" s="43"/>
      <c r="B5" s="44"/>
      <c r="C5" s="44"/>
      <c r="D5" s="44"/>
      <c r="E5" s="44"/>
      <c r="F5" s="44"/>
      <c r="G5" s="44"/>
    </row>
    <row r="6" spans="1:7" ht="15.75">
      <c r="A6" s="122" t="s">
        <v>79</v>
      </c>
      <c r="B6" s="122"/>
      <c r="C6" s="122"/>
      <c r="D6" s="122"/>
      <c r="E6" s="122"/>
      <c r="F6" s="122"/>
      <c r="G6" s="122"/>
    </row>
    <row r="7" spans="1:7" ht="15.75" customHeight="1">
      <c r="A7" s="45"/>
      <c r="B7" s="45"/>
      <c r="C7" s="123" t="s">
        <v>28</v>
      </c>
      <c r="D7" s="124"/>
      <c r="E7" s="45"/>
      <c r="F7" s="45"/>
      <c r="G7" s="45"/>
    </row>
    <row r="8" spans="1:7" ht="12.75">
      <c r="A8" s="45"/>
      <c r="B8" s="45"/>
      <c r="C8" s="45"/>
      <c r="D8" s="45"/>
      <c r="E8" s="45"/>
      <c r="F8" s="45"/>
      <c r="G8" s="45"/>
    </row>
    <row r="10" spans="2:7" ht="13.5" thickBot="1">
      <c r="B10" t="s">
        <v>54</v>
      </c>
      <c r="C10" s="16">
        <f>C28/C23</f>
        <v>587.2642267514062</v>
      </c>
      <c r="D10" s="16"/>
      <c r="E10" s="16">
        <v>0</v>
      </c>
      <c r="F10" s="16"/>
      <c r="G10" s="16"/>
    </row>
    <row r="11" spans="1:7" ht="26.25" customHeight="1">
      <c r="A11" s="125" t="s">
        <v>29</v>
      </c>
      <c r="B11" s="127" t="s">
        <v>4</v>
      </c>
      <c r="C11" s="129" t="s">
        <v>30</v>
      </c>
      <c r="D11" s="130"/>
      <c r="E11" s="131" t="s">
        <v>31</v>
      </c>
      <c r="F11" s="132"/>
      <c r="G11" s="133" t="s">
        <v>7</v>
      </c>
    </row>
    <row r="12" spans="1:7" ht="13.5" thickBot="1">
      <c r="A12" s="126"/>
      <c r="B12" s="128"/>
      <c r="C12" s="46" t="s">
        <v>8</v>
      </c>
      <c r="D12" s="47" t="s">
        <v>9</v>
      </c>
      <c r="E12" s="46" t="s">
        <v>8</v>
      </c>
      <c r="F12" s="47" t="s">
        <v>9</v>
      </c>
      <c r="G12" s="134"/>
    </row>
    <row r="13" spans="1:7" ht="12.75">
      <c r="A13" s="48"/>
      <c r="B13" s="49"/>
      <c r="C13" s="49"/>
      <c r="D13" s="50">
        <v>0.9</v>
      </c>
      <c r="E13" s="50"/>
      <c r="F13" s="50">
        <v>0.1</v>
      </c>
      <c r="G13" s="24"/>
    </row>
    <row r="14" spans="1:9" ht="12.75">
      <c r="A14" s="9">
        <v>1</v>
      </c>
      <c r="B14" s="10" t="s">
        <v>66</v>
      </c>
      <c r="C14" s="51">
        <v>758.5</v>
      </c>
      <c r="D14" s="14">
        <f aca="true" t="shared" si="0" ref="D14:D22">$C$10*C14</f>
        <v>445439.91599094163</v>
      </c>
      <c r="E14" s="14">
        <v>0</v>
      </c>
      <c r="F14" s="14">
        <v>0</v>
      </c>
      <c r="G14" s="14">
        <f aca="true" t="shared" si="1" ref="G14:G22">ROUND(D14+F14,2)</f>
        <v>445439.92</v>
      </c>
      <c r="I14" s="92"/>
    </row>
    <row r="15" spans="1:9" ht="13.5" customHeight="1">
      <c r="A15" s="9">
        <v>2</v>
      </c>
      <c r="B15" s="10" t="s">
        <v>32</v>
      </c>
      <c r="C15" s="51">
        <v>549.5</v>
      </c>
      <c r="D15" s="14">
        <f t="shared" si="0"/>
        <v>322701.69259989774</v>
      </c>
      <c r="E15" s="52">
        <v>0</v>
      </c>
      <c r="F15" s="14">
        <v>0</v>
      </c>
      <c r="G15" s="14">
        <f t="shared" si="1"/>
        <v>322701.69</v>
      </c>
      <c r="I15" s="92"/>
    </row>
    <row r="16" spans="1:9" ht="13.5" customHeight="1">
      <c r="A16" s="53">
        <v>3</v>
      </c>
      <c r="B16" s="10" t="s">
        <v>33</v>
      </c>
      <c r="C16" s="51">
        <v>730</v>
      </c>
      <c r="D16" s="14">
        <f t="shared" si="0"/>
        <v>428702.88552852656</v>
      </c>
      <c r="E16" s="52">
        <v>0</v>
      </c>
      <c r="F16" s="14">
        <v>0</v>
      </c>
      <c r="G16" s="14">
        <f t="shared" si="1"/>
        <v>428702.89</v>
      </c>
      <c r="I16" s="92"/>
    </row>
    <row r="17" spans="1:9" ht="13.5" customHeight="1">
      <c r="A17" s="53">
        <v>5</v>
      </c>
      <c r="B17" s="10" t="s">
        <v>36</v>
      </c>
      <c r="C17" s="54">
        <v>77.5</v>
      </c>
      <c r="D17" s="14">
        <f t="shared" si="0"/>
        <v>45512.977573233984</v>
      </c>
      <c r="E17" s="52">
        <v>0</v>
      </c>
      <c r="F17" s="14">
        <v>0</v>
      </c>
      <c r="G17" s="14">
        <f t="shared" si="1"/>
        <v>45512.98</v>
      </c>
      <c r="I17" s="92"/>
    </row>
    <row r="18" spans="1:9" ht="12.75">
      <c r="A18" s="53">
        <v>6</v>
      </c>
      <c r="B18" s="18" t="s">
        <v>48</v>
      </c>
      <c r="C18" s="51">
        <v>41.8</v>
      </c>
      <c r="D18" s="14">
        <f t="shared" si="0"/>
        <v>24547.644678208777</v>
      </c>
      <c r="E18" s="52">
        <v>0</v>
      </c>
      <c r="F18" s="14">
        <v>0</v>
      </c>
      <c r="G18" s="14">
        <f t="shared" si="1"/>
        <v>24547.64</v>
      </c>
      <c r="I18" s="92"/>
    </row>
    <row r="19" spans="1:9" ht="12.75">
      <c r="A19" s="53">
        <v>4</v>
      </c>
      <c r="B19" s="10" t="s">
        <v>34</v>
      </c>
      <c r="C19" s="14">
        <v>180.5</v>
      </c>
      <c r="D19" s="14">
        <f t="shared" si="0"/>
        <v>106001.19292862882</v>
      </c>
      <c r="E19" s="14">
        <v>0</v>
      </c>
      <c r="F19" s="14">
        <v>0</v>
      </c>
      <c r="G19" s="14">
        <f t="shared" si="1"/>
        <v>106001.19</v>
      </c>
      <c r="I19" s="92"/>
    </row>
    <row r="20" spans="1:9" ht="12.75">
      <c r="A20" s="53">
        <v>7</v>
      </c>
      <c r="B20" s="18" t="s">
        <v>80</v>
      </c>
      <c r="C20" s="51">
        <v>246</v>
      </c>
      <c r="D20" s="14">
        <f t="shared" si="0"/>
        <v>144466.99978084594</v>
      </c>
      <c r="E20" s="52">
        <v>0</v>
      </c>
      <c r="F20" s="14">
        <v>0</v>
      </c>
      <c r="G20" s="14">
        <f t="shared" si="1"/>
        <v>144467</v>
      </c>
      <c r="I20" s="92"/>
    </row>
    <row r="21" spans="1:9" ht="12.75">
      <c r="A21" s="53">
        <v>8</v>
      </c>
      <c r="B21" s="18" t="s">
        <v>49</v>
      </c>
      <c r="C21" s="51">
        <v>99</v>
      </c>
      <c r="D21" s="14">
        <f t="shared" si="0"/>
        <v>58139.158448389215</v>
      </c>
      <c r="E21" s="52">
        <v>0</v>
      </c>
      <c r="F21" s="14">
        <v>0</v>
      </c>
      <c r="G21" s="14">
        <f t="shared" si="1"/>
        <v>58139.16</v>
      </c>
      <c r="I21" s="92"/>
    </row>
    <row r="22" spans="1:9" ht="12.75">
      <c r="A22" s="53">
        <v>9</v>
      </c>
      <c r="B22" s="18" t="s">
        <v>35</v>
      </c>
      <c r="C22" s="51">
        <v>55</v>
      </c>
      <c r="D22" s="14">
        <f t="shared" si="0"/>
        <v>32299.532471327344</v>
      </c>
      <c r="E22" s="52">
        <v>0</v>
      </c>
      <c r="F22" s="14">
        <v>0</v>
      </c>
      <c r="G22" s="14">
        <f t="shared" si="1"/>
        <v>32299.53</v>
      </c>
      <c r="I22" s="92"/>
    </row>
    <row r="23" spans="1:9" ht="13.5" thickBot="1">
      <c r="A23" s="95"/>
      <c r="B23" s="96" t="s">
        <v>22</v>
      </c>
      <c r="C23" s="97">
        <f>SUM(C14:C22)</f>
        <v>2737.8</v>
      </c>
      <c r="D23" s="97">
        <f>SUM(D14:D22)</f>
        <v>1607811.9999999998</v>
      </c>
      <c r="E23" s="97">
        <f>SUM(E14:E22)</f>
        <v>0</v>
      </c>
      <c r="F23" s="97">
        <f>SUM(F14:F22)</f>
        <v>0</v>
      </c>
      <c r="G23" s="97">
        <f>SUM(G14:G22)</f>
        <v>1607811.9999999998</v>
      </c>
      <c r="I23" s="92"/>
    </row>
    <row r="24" spans="1:9" ht="12.75">
      <c r="A24" s="29"/>
      <c r="B24" s="30"/>
      <c r="C24" s="32"/>
      <c r="D24" s="32"/>
      <c r="E24" s="32"/>
      <c r="F24" s="32"/>
      <c r="G24" s="32"/>
      <c r="I24" s="29"/>
    </row>
    <row r="25" spans="2:9" ht="12.75">
      <c r="B25" s="36"/>
      <c r="C25" s="55"/>
      <c r="D25" s="56"/>
      <c r="I25" s="29"/>
    </row>
    <row r="26" spans="2:4" ht="12.75">
      <c r="B26" s="33" t="s">
        <v>23</v>
      </c>
      <c r="C26" s="57">
        <v>4117000</v>
      </c>
      <c r="D26" s="57"/>
    </row>
    <row r="27" spans="2:4" ht="13.5" thickBot="1">
      <c r="B27" s="34" t="s">
        <v>63</v>
      </c>
      <c r="C27" s="17">
        <f>C26*0.3985</f>
        <v>1640624.5</v>
      </c>
      <c r="D27" s="17"/>
    </row>
    <row r="28" spans="2:4" ht="13.5" thickBot="1">
      <c r="B28" s="58" t="s">
        <v>53</v>
      </c>
      <c r="C28" s="100">
        <v>1607812</v>
      </c>
      <c r="D28" s="17"/>
    </row>
    <row r="29" ht="12.75" customHeight="1"/>
    <row r="30" ht="12.75" customHeight="1"/>
    <row r="31" ht="12.75" customHeight="1">
      <c r="B31" s="40"/>
    </row>
    <row r="32" ht="12.75" customHeight="1"/>
    <row r="33" ht="12.75" customHeight="1">
      <c r="B33" s="59"/>
    </row>
    <row r="34" ht="12.75" customHeight="1"/>
    <row r="35" ht="12.75" customHeight="1"/>
    <row r="36" ht="11.25" customHeight="1">
      <c r="G36" s="42" t="s">
        <v>27</v>
      </c>
    </row>
    <row r="37" ht="11.25" customHeight="1">
      <c r="G37" s="42" t="s">
        <v>89</v>
      </c>
    </row>
    <row r="42" ht="12.75">
      <c r="A42" t="s">
        <v>37</v>
      </c>
    </row>
    <row r="43" spans="1:2" ht="15.75">
      <c r="A43" s="1"/>
      <c r="B43" t="s">
        <v>0</v>
      </c>
    </row>
    <row r="45" spans="1:7" ht="15.75">
      <c r="A45" s="121" t="s">
        <v>1</v>
      </c>
      <c r="B45" s="121"/>
      <c r="C45" s="121"/>
      <c r="D45" s="121"/>
      <c r="E45" s="121"/>
      <c r="F45" s="121"/>
      <c r="G45" s="121"/>
    </row>
    <row r="46" spans="1:7" ht="18.75">
      <c r="A46" s="43"/>
      <c r="B46" s="44"/>
      <c r="C46" s="44"/>
      <c r="D46" s="44"/>
      <c r="E46" s="44"/>
      <c r="F46" s="44"/>
      <c r="G46" s="44"/>
    </row>
    <row r="47" spans="1:7" ht="15.75">
      <c r="A47" s="122" t="s">
        <v>79</v>
      </c>
      <c r="B47" s="122"/>
      <c r="C47" s="122"/>
      <c r="D47" s="122"/>
      <c r="E47" s="122"/>
      <c r="F47" s="122"/>
      <c r="G47" s="122"/>
    </row>
    <row r="48" spans="1:7" ht="15.75" customHeight="1">
      <c r="A48" s="45"/>
      <c r="B48" s="45"/>
      <c r="C48" s="123" t="s">
        <v>28</v>
      </c>
      <c r="D48" s="124"/>
      <c r="E48" s="45"/>
      <c r="F48" s="45"/>
      <c r="G48" s="45"/>
    </row>
    <row r="49" spans="1:7" ht="12.75">
      <c r="A49" s="45"/>
      <c r="B49" s="45"/>
      <c r="C49" s="45"/>
      <c r="D49" s="45"/>
      <c r="E49" s="45"/>
      <c r="F49" s="45"/>
      <c r="G49" s="45"/>
    </row>
    <row r="51" spans="2:7" ht="13.5" thickBot="1">
      <c r="B51" t="s">
        <v>54</v>
      </c>
      <c r="C51" s="16">
        <f>C65*0.9/C58</f>
        <v>29.859706774519715</v>
      </c>
      <c r="D51" s="16"/>
      <c r="E51" s="16">
        <f>C65*0.1/E58</f>
        <v>36.458333333333336</v>
      </c>
      <c r="F51" s="16"/>
      <c r="G51" s="16"/>
    </row>
    <row r="52" spans="1:7" ht="12.75" customHeight="1">
      <c r="A52" s="125" t="s">
        <v>29</v>
      </c>
      <c r="B52" s="127" t="s">
        <v>4</v>
      </c>
      <c r="C52" s="129" t="s">
        <v>30</v>
      </c>
      <c r="D52" s="130"/>
      <c r="E52" s="131" t="s">
        <v>31</v>
      </c>
      <c r="F52" s="132"/>
      <c r="G52" s="133" t="s">
        <v>7</v>
      </c>
    </row>
    <row r="53" spans="1:7" ht="13.5" thickBot="1">
      <c r="A53" s="126"/>
      <c r="B53" s="128"/>
      <c r="C53" s="46" t="s">
        <v>8</v>
      </c>
      <c r="D53" s="47" t="s">
        <v>9</v>
      </c>
      <c r="E53" s="46" t="s">
        <v>8</v>
      </c>
      <c r="F53" s="47" t="s">
        <v>9</v>
      </c>
      <c r="G53" s="134"/>
    </row>
    <row r="54" spans="1:7" ht="12.75">
      <c r="A54" s="48"/>
      <c r="B54" s="49"/>
      <c r="C54" s="49"/>
      <c r="D54" s="50">
        <v>0.9</v>
      </c>
      <c r="E54" s="50"/>
      <c r="F54" s="50">
        <v>0.1</v>
      </c>
      <c r="G54" s="49"/>
    </row>
    <row r="55" spans="1:9" ht="12.75">
      <c r="A55" s="9">
        <v>1</v>
      </c>
      <c r="B55" s="10" t="s">
        <v>78</v>
      </c>
      <c r="C55" s="51">
        <v>499</v>
      </c>
      <c r="D55" s="14">
        <f>$C$51*C55</f>
        <v>14899.993680485339</v>
      </c>
      <c r="E55" s="52">
        <v>30</v>
      </c>
      <c r="F55" s="14">
        <f>E55*$E$51</f>
        <v>1093.75</v>
      </c>
      <c r="G55" s="14">
        <f>ROUND(D55+F55,2)</f>
        <v>15993.74</v>
      </c>
      <c r="I55" s="92"/>
    </row>
    <row r="56" spans="1:9" ht="12.75">
      <c r="A56" s="9">
        <v>3</v>
      </c>
      <c r="B56" s="10" t="s">
        <v>38</v>
      </c>
      <c r="C56" s="51">
        <v>275</v>
      </c>
      <c r="D56" s="14">
        <f>$C$51*C56</f>
        <v>8211.419362992921</v>
      </c>
      <c r="E56" s="52">
        <v>30</v>
      </c>
      <c r="F56" s="14">
        <f>E56*$E$51</f>
        <v>1093.75</v>
      </c>
      <c r="G56" s="14">
        <f>ROUND(D56+F56,2)</f>
        <v>9305.17</v>
      </c>
      <c r="I56" s="92"/>
    </row>
    <row r="57" spans="1:9" ht="13.5" thickBot="1">
      <c r="A57" s="21">
        <v>4</v>
      </c>
      <c r="B57" s="10" t="s">
        <v>39</v>
      </c>
      <c r="C57" s="60">
        <v>215</v>
      </c>
      <c r="D57" s="14">
        <f>$C$51*C57</f>
        <v>6419.836956521739</v>
      </c>
      <c r="E57" s="61">
        <v>30</v>
      </c>
      <c r="F57" s="14">
        <f>E57*$E$51</f>
        <v>1093.75</v>
      </c>
      <c r="G57" s="14">
        <f>ROUND(D57+F57,2)</f>
        <v>7513.59</v>
      </c>
      <c r="I57" s="92"/>
    </row>
    <row r="58" spans="1:9" ht="13.5" thickBot="1">
      <c r="A58" s="26"/>
      <c r="B58" s="27" t="s">
        <v>22</v>
      </c>
      <c r="C58" s="28">
        <f>SUM(C55:C57)</f>
        <v>989</v>
      </c>
      <c r="D58" s="28">
        <f>SUM(D55:D57)</f>
        <v>29531.25</v>
      </c>
      <c r="E58" s="28">
        <f>SUM(E55:E57)</f>
        <v>90</v>
      </c>
      <c r="F58" s="28">
        <f>SUM(F55:F57)</f>
        <v>3281.25</v>
      </c>
      <c r="G58" s="28">
        <f>SUM(G55:G57)</f>
        <v>32812.5</v>
      </c>
      <c r="I58" s="93"/>
    </row>
    <row r="59" spans="2:4" ht="12.75">
      <c r="B59" s="62"/>
      <c r="D59" s="17"/>
    </row>
    <row r="61" spans="2:4" ht="12.75">
      <c r="B61" s="33" t="s">
        <v>23</v>
      </c>
      <c r="C61" s="57">
        <v>4117000</v>
      </c>
      <c r="D61" s="56"/>
    </row>
    <row r="62" spans="2:4" ht="12.75">
      <c r="B62" s="34" t="s">
        <v>63</v>
      </c>
      <c r="C62" s="17">
        <f>C61*0.3985</f>
        <v>1640624.5</v>
      </c>
      <c r="D62" s="17"/>
    </row>
    <row r="63" spans="2:4" ht="12.75">
      <c r="B63" s="34" t="s">
        <v>77</v>
      </c>
      <c r="C63" s="17"/>
      <c r="D63" s="17"/>
    </row>
    <row r="64" spans="2:3" ht="13.5" thickBot="1">
      <c r="B64" s="58" t="s">
        <v>52</v>
      </c>
      <c r="C64" s="98"/>
    </row>
    <row r="65" spans="2:3" ht="13.5" thickBot="1">
      <c r="B65" t="s">
        <v>90</v>
      </c>
      <c r="C65" s="99">
        <v>32812.5</v>
      </c>
    </row>
    <row r="70" ht="12.75">
      <c r="G70" s="42" t="s">
        <v>27</v>
      </c>
    </row>
    <row r="71" ht="12.75">
      <c r="G71" s="42" t="s">
        <v>89</v>
      </c>
    </row>
  </sheetData>
  <sheetProtection/>
  <mergeCells count="16">
    <mergeCell ref="A45:G45"/>
    <mergeCell ref="A47:G47"/>
    <mergeCell ref="C48:D48"/>
    <mergeCell ref="A52:A53"/>
    <mergeCell ref="B52:B53"/>
    <mergeCell ref="C52:D52"/>
    <mergeCell ref="E52:F52"/>
    <mergeCell ref="G52:G53"/>
    <mergeCell ref="A4:G4"/>
    <mergeCell ref="A6:G6"/>
    <mergeCell ref="C7:D7"/>
    <mergeCell ref="A11:A12"/>
    <mergeCell ref="B11:B12"/>
    <mergeCell ref="C11:D11"/>
    <mergeCell ref="E11:F11"/>
    <mergeCell ref="G11:G12"/>
  </mergeCells>
  <printOptions/>
  <pageMargins left="0.75" right="0.75" top="0.5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pane xSplit="2" ySplit="6" topLeftCell="J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8" sqref="B58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12.00390625" style="0" customWidth="1"/>
    <col min="4" max="4" width="11.00390625" style="0" customWidth="1"/>
    <col min="5" max="5" width="11.28125" style="0" customWidth="1"/>
    <col min="6" max="6" width="11.8515625" style="0" customWidth="1"/>
    <col min="7" max="7" width="11.00390625" style="0" customWidth="1"/>
    <col min="8" max="8" width="11.28125" style="0" customWidth="1"/>
    <col min="9" max="10" width="11.57421875" style="0" customWidth="1"/>
    <col min="11" max="11" width="11.7109375" style="0" customWidth="1"/>
    <col min="12" max="14" width="12.57421875" style="0" customWidth="1"/>
    <col min="15" max="15" width="11.7109375" style="0" customWidth="1"/>
    <col min="16" max="18" width="12.57421875" style="0" customWidth="1"/>
    <col min="19" max="19" width="13.57421875" style="0" customWidth="1"/>
  </cols>
  <sheetData>
    <row r="1" ht="12.75">
      <c r="A1" t="s">
        <v>58</v>
      </c>
    </row>
    <row r="2" ht="12.75">
      <c r="A2" t="s">
        <v>59</v>
      </c>
    </row>
    <row r="3" spans="1:19" ht="15.75" customHeight="1">
      <c r="A3" s="139" t="s">
        <v>60</v>
      </c>
      <c r="B3" s="139"/>
      <c r="C3" s="140"/>
      <c r="D3" s="140"/>
      <c r="E3" s="140"/>
      <c r="F3" s="140"/>
      <c r="G3" s="140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.75" customHeight="1" thickBot="1">
      <c r="A4" s="73"/>
      <c r="B4" s="73"/>
      <c r="C4" s="74"/>
      <c r="D4" s="74"/>
      <c r="E4" s="74"/>
      <c r="F4" s="74"/>
      <c r="G4" s="74"/>
      <c r="H4" s="74"/>
      <c r="I4" s="74"/>
      <c r="J4" s="74"/>
      <c r="K4" s="72"/>
      <c r="L4" s="74"/>
      <c r="M4" s="74"/>
      <c r="N4" s="74"/>
      <c r="O4" s="72"/>
      <c r="P4" s="74"/>
      <c r="Q4" s="74"/>
      <c r="R4" s="74"/>
      <c r="S4" s="74"/>
    </row>
    <row r="5" spans="1:19" ht="12.75" customHeight="1">
      <c r="A5" s="143" t="s">
        <v>3</v>
      </c>
      <c r="B5" s="135" t="s">
        <v>40</v>
      </c>
      <c r="C5" s="141" t="s">
        <v>55</v>
      </c>
      <c r="D5" s="135" t="s">
        <v>56</v>
      </c>
      <c r="E5" s="135" t="s">
        <v>57</v>
      </c>
      <c r="F5" s="137" t="s">
        <v>82</v>
      </c>
      <c r="G5" s="141" t="s">
        <v>67</v>
      </c>
      <c r="H5" s="135" t="s">
        <v>68</v>
      </c>
      <c r="I5" s="135" t="s">
        <v>69</v>
      </c>
      <c r="J5" s="137" t="s">
        <v>83</v>
      </c>
      <c r="K5" s="135" t="s">
        <v>70</v>
      </c>
      <c r="L5" s="135" t="s">
        <v>71</v>
      </c>
      <c r="M5" s="135" t="s">
        <v>72</v>
      </c>
      <c r="N5" s="137" t="s">
        <v>84</v>
      </c>
      <c r="O5" s="135" t="s">
        <v>73</v>
      </c>
      <c r="P5" s="135" t="s">
        <v>74</v>
      </c>
      <c r="Q5" s="135" t="s">
        <v>75</v>
      </c>
      <c r="R5" s="137" t="s">
        <v>85</v>
      </c>
      <c r="S5" s="137" t="s">
        <v>86</v>
      </c>
    </row>
    <row r="6" spans="1:19" ht="12" customHeight="1" thickBot="1">
      <c r="A6" s="144"/>
      <c r="B6" s="146"/>
      <c r="C6" s="142"/>
      <c r="D6" s="136"/>
      <c r="E6" s="136"/>
      <c r="F6" s="138"/>
      <c r="G6" s="142"/>
      <c r="H6" s="136"/>
      <c r="I6" s="136"/>
      <c r="J6" s="138"/>
      <c r="K6" s="136"/>
      <c r="L6" s="136"/>
      <c r="M6" s="136"/>
      <c r="N6" s="138"/>
      <c r="O6" s="136"/>
      <c r="P6" s="136"/>
      <c r="Q6" s="136"/>
      <c r="R6" s="138"/>
      <c r="S6" s="138"/>
    </row>
    <row r="7" spans="1:19" ht="12.75">
      <c r="A7" s="148">
        <v>1</v>
      </c>
      <c r="B7" s="101" t="s">
        <v>13</v>
      </c>
      <c r="C7" s="79">
        <v>39779.42</v>
      </c>
      <c r="D7" s="84">
        <v>37443.4</v>
      </c>
      <c r="E7" s="90">
        <v>32566.07</v>
      </c>
      <c r="F7" s="78">
        <f>SUM(C7:E7)</f>
        <v>109788.89000000001</v>
      </c>
      <c r="G7" s="77">
        <v>45000</v>
      </c>
      <c r="H7" s="77">
        <v>40000</v>
      </c>
      <c r="I7" s="77">
        <v>40000</v>
      </c>
      <c r="J7" s="78">
        <f>SUM(G7:I7)</f>
        <v>125000</v>
      </c>
      <c r="K7" s="77">
        <v>35000</v>
      </c>
      <c r="L7" s="77">
        <v>35000</v>
      </c>
      <c r="M7" s="77">
        <v>37000</v>
      </c>
      <c r="N7" s="77">
        <f>SUM(K7:M7)</f>
        <v>107000</v>
      </c>
      <c r="O7" s="77">
        <v>30602</v>
      </c>
      <c r="P7" s="77">
        <v>30602</v>
      </c>
      <c r="Q7" s="77">
        <v>28603.56</v>
      </c>
      <c r="R7" s="77">
        <f>SUM(O7:Q7)</f>
        <v>89807.56</v>
      </c>
      <c r="S7" s="78">
        <f>J7+N7+R7+F7</f>
        <v>431596.45</v>
      </c>
    </row>
    <row r="8" spans="1:19" ht="12.75">
      <c r="A8" s="149">
        <v>2</v>
      </c>
      <c r="B8" s="102" t="s">
        <v>14</v>
      </c>
      <c r="C8" s="84">
        <v>25804.64</v>
      </c>
      <c r="D8" s="84">
        <v>24455.28</v>
      </c>
      <c r="E8" s="84">
        <v>23170.46</v>
      </c>
      <c r="F8" s="78">
        <f aca="true" t="shared" si="0" ref="F8:F16">SUM(C8:E8)</f>
        <v>73430.38</v>
      </c>
      <c r="G8" s="79">
        <v>35000</v>
      </c>
      <c r="H8" s="79">
        <v>35000</v>
      </c>
      <c r="I8" s="79">
        <v>30000</v>
      </c>
      <c r="J8" s="78">
        <f aca="true" t="shared" si="1" ref="J8:J16">SUM(G8:I8)</f>
        <v>100000</v>
      </c>
      <c r="K8" s="79">
        <v>30000</v>
      </c>
      <c r="L8" s="77">
        <v>30000</v>
      </c>
      <c r="M8" s="77">
        <v>35000</v>
      </c>
      <c r="N8" s="77">
        <f aca="true" t="shared" si="2" ref="N8:N16">SUM(K8:M8)</f>
        <v>95000</v>
      </c>
      <c r="O8" s="77">
        <v>30000</v>
      </c>
      <c r="P8" s="77">
        <v>15000</v>
      </c>
      <c r="Q8" s="77">
        <v>10179.64</v>
      </c>
      <c r="R8" s="77">
        <f aca="true" t="shared" si="3" ref="R8:R16">SUM(O8:Q8)</f>
        <v>55179.64</v>
      </c>
      <c r="S8" s="78">
        <f aca="true" t="shared" si="4" ref="S8:S16">J8+N8+R8+F8</f>
        <v>323610.02</v>
      </c>
    </row>
    <row r="9" spans="1:19" ht="12.75">
      <c r="A9" s="150">
        <v>3</v>
      </c>
      <c r="B9" s="102" t="s">
        <v>41</v>
      </c>
      <c r="C9" s="84">
        <v>30447.76</v>
      </c>
      <c r="D9" s="84">
        <v>29891.05</v>
      </c>
      <c r="E9" s="84">
        <v>25910.53</v>
      </c>
      <c r="F9" s="78">
        <f t="shared" si="0"/>
        <v>86249.34</v>
      </c>
      <c r="G9" s="79">
        <v>34226</v>
      </c>
      <c r="H9" s="79">
        <v>34226</v>
      </c>
      <c r="I9" s="79">
        <v>34226</v>
      </c>
      <c r="J9" s="78">
        <f t="shared" si="1"/>
        <v>102678</v>
      </c>
      <c r="K9" s="79">
        <v>34226</v>
      </c>
      <c r="L9" s="79">
        <v>34226</v>
      </c>
      <c r="M9" s="79">
        <v>36226</v>
      </c>
      <c r="N9" s="77">
        <f t="shared" si="2"/>
        <v>104678</v>
      </c>
      <c r="O9" s="79">
        <v>34226</v>
      </c>
      <c r="P9" s="77">
        <v>14000</v>
      </c>
      <c r="Q9" s="77">
        <v>1113.18</v>
      </c>
      <c r="R9" s="77">
        <f t="shared" si="3"/>
        <v>49339.18</v>
      </c>
      <c r="S9" s="78">
        <f t="shared" si="4"/>
        <v>342944.52</v>
      </c>
    </row>
    <row r="10" spans="1:19" ht="12.75">
      <c r="A10" s="150">
        <v>4</v>
      </c>
      <c r="B10" s="102" t="s">
        <v>42</v>
      </c>
      <c r="C10" s="84">
        <v>26726.37</v>
      </c>
      <c r="D10" s="84">
        <v>27057.26</v>
      </c>
      <c r="E10" s="84">
        <v>26367.25</v>
      </c>
      <c r="F10" s="78">
        <f t="shared" si="0"/>
        <v>80150.88</v>
      </c>
      <c r="G10" s="79">
        <v>28168.22</v>
      </c>
      <c r="H10" s="79">
        <v>29500</v>
      </c>
      <c r="I10" s="79">
        <v>29500</v>
      </c>
      <c r="J10" s="78">
        <f t="shared" si="1"/>
        <v>87168.22</v>
      </c>
      <c r="K10" s="79">
        <v>29500</v>
      </c>
      <c r="L10" s="77">
        <v>22500</v>
      </c>
      <c r="M10" s="77">
        <v>28500</v>
      </c>
      <c r="N10" s="77">
        <f t="shared" si="2"/>
        <v>80500</v>
      </c>
      <c r="O10" s="77">
        <v>27500</v>
      </c>
      <c r="P10" s="77">
        <v>25500</v>
      </c>
      <c r="Q10" s="77">
        <v>3000</v>
      </c>
      <c r="R10" s="77">
        <f t="shared" si="3"/>
        <v>56000</v>
      </c>
      <c r="S10" s="78">
        <f t="shared" si="4"/>
        <v>303819.1</v>
      </c>
    </row>
    <row r="11" spans="1:19" ht="12.75">
      <c r="A11" s="150">
        <v>5</v>
      </c>
      <c r="B11" s="102" t="s">
        <v>43</v>
      </c>
      <c r="C11" s="84">
        <v>39431.81</v>
      </c>
      <c r="D11" s="84">
        <v>37574.18</v>
      </c>
      <c r="E11" s="84">
        <v>33994.36</v>
      </c>
      <c r="F11" s="78">
        <f t="shared" si="0"/>
        <v>111000.34999999999</v>
      </c>
      <c r="G11" s="79">
        <v>50000</v>
      </c>
      <c r="H11" s="79">
        <v>50000</v>
      </c>
      <c r="I11" s="79">
        <v>45000</v>
      </c>
      <c r="J11" s="78">
        <f t="shared" si="1"/>
        <v>145000</v>
      </c>
      <c r="K11" s="79">
        <v>50000</v>
      </c>
      <c r="L11" s="77">
        <v>40000</v>
      </c>
      <c r="M11" s="77">
        <v>50000</v>
      </c>
      <c r="N11" s="77">
        <f t="shared" si="2"/>
        <v>140000</v>
      </c>
      <c r="O11" s="77">
        <v>15000</v>
      </c>
      <c r="P11" s="77">
        <v>10000</v>
      </c>
      <c r="Q11" s="77">
        <v>6387.38</v>
      </c>
      <c r="R11" s="77">
        <f t="shared" si="3"/>
        <v>31387.38</v>
      </c>
      <c r="S11" s="78">
        <f t="shared" si="4"/>
        <v>427387.73</v>
      </c>
    </row>
    <row r="12" spans="1:19" ht="12.75">
      <c r="A12" s="150">
        <v>6</v>
      </c>
      <c r="B12" s="102" t="s">
        <v>18</v>
      </c>
      <c r="C12" s="84">
        <v>14312.7</v>
      </c>
      <c r="D12" s="84">
        <v>13630.35</v>
      </c>
      <c r="E12" s="84">
        <v>13440.8</v>
      </c>
      <c r="F12" s="78">
        <f t="shared" si="0"/>
        <v>41383.850000000006</v>
      </c>
      <c r="G12" s="79">
        <v>22210</v>
      </c>
      <c r="H12" s="79">
        <v>22210</v>
      </c>
      <c r="I12" s="79">
        <v>22210</v>
      </c>
      <c r="J12" s="78">
        <f t="shared" si="1"/>
        <v>66630</v>
      </c>
      <c r="K12" s="79">
        <v>22210</v>
      </c>
      <c r="L12" s="77">
        <v>22210</v>
      </c>
      <c r="M12" s="77">
        <v>22210</v>
      </c>
      <c r="N12" s="77">
        <f t="shared" si="2"/>
        <v>66630</v>
      </c>
      <c r="O12" s="77">
        <v>22210</v>
      </c>
      <c r="P12" s="77">
        <v>15000</v>
      </c>
      <c r="Q12" s="77">
        <v>5003.44</v>
      </c>
      <c r="R12" s="77">
        <f t="shared" si="3"/>
        <v>42213.44</v>
      </c>
      <c r="S12" s="78">
        <f t="shared" si="4"/>
        <v>216857.29</v>
      </c>
    </row>
    <row r="13" spans="1:19" ht="12.75">
      <c r="A13" s="150">
        <v>7</v>
      </c>
      <c r="B13" s="102" t="s">
        <v>19</v>
      </c>
      <c r="C13" s="84">
        <v>0</v>
      </c>
      <c r="D13" s="84">
        <v>0</v>
      </c>
      <c r="E13" s="84">
        <v>0</v>
      </c>
      <c r="F13" s="78">
        <f t="shared" si="0"/>
        <v>0</v>
      </c>
      <c r="G13" s="79">
        <v>26500</v>
      </c>
      <c r="H13" s="79">
        <v>26500</v>
      </c>
      <c r="I13" s="79">
        <v>26500</v>
      </c>
      <c r="J13" s="78">
        <f t="shared" si="1"/>
        <v>79500</v>
      </c>
      <c r="K13" s="79">
        <v>26500</v>
      </c>
      <c r="L13" s="77">
        <v>26500</v>
      </c>
      <c r="M13" s="77">
        <v>28500</v>
      </c>
      <c r="N13" s="77">
        <f t="shared" si="2"/>
        <v>81500</v>
      </c>
      <c r="O13" s="77">
        <v>26500</v>
      </c>
      <c r="P13" s="77">
        <v>18000</v>
      </c>
      <c r="Q13" s="77">
        <v>10448.71</v>
      </c>
      <c r="R13" s="77">
        <f t="shared" si="3"/>
        <v>54948.71</v>
      </c>
      <c r="S13" s="78">
        <f t="shared" si="4"/>
        <v>215948.71</v>
      </c>
    </row>
    <row r="14" spans="1:19" ht="12.75">
      <c r="A14" s="150">
        <v>8</v>
      </c>
      <c r="B14" s="102" t="s">
        <v>44</v>
      </c>
      <c r="C14" s="84">
        <v>31035.58</v>
      </c>
      <c r="D14" s="84">
        <v>28159.13</v>
      </c>
      <c r="E14" s="84">
        <v>27252.98</v>
      </c>
      <c r="F14" s="78">
        <f t="shared" si="0"/>
        <v>86447.69</v>
      </c>
      <c r="G14" s="79">
        <v>35000</v>
      </c>
      <c r="H14" s="79">
        <v>35000</v>
      </c>
      <c r="I14" s="79">
        <v>31000</v>
      </c>
      <c r="J14" s="78">
        <f t="shared" si="1"/>
        <v>101000</v>
      </c>
      <c r="K14" s="79">
        <v>31000</v>
      </c>
      <c r="L14" s="77">
        <v>31000</v>
      </c>
      <c r="M14" s="77">
        <v>35000</v>
      </c>
      <c r="N14" s="77">
        <f t="shared" si="2"/>
        <v>97000</v>
      </c>
      <c r="O14" s="77">
        <v>35000</v>
      </c>
      <c r="P14" s="77">
        <v>25000</v>
      </c>
      <c r="Q14" s="77">
        <v>3071.08</v>
      </c>
      <c r="R14" s="77">
        <f t="shared" si="3"/>
        <v>63071.08</v>
      </c>
      <c r="S14" s="78">
        <f t="shared" si="4"/>
        <v>347518.77</v>
      </c>
    </row>
    <row r="15" spans="1:19" ht="12.75">
      <c r="A15" s="150">
        <v>9</v>
      </c>
      <c r="B15" s="102" t="s">
        <v>61</v>
      </c>
      <c r="C15" s="84">
        <v>23033.4</v>
      </c>
      <c r="D15" s="84">
        <v>23889.21</v>
      </c>
      <c r="E15" s="84">
        <v>23002.53</v>
      </c>
      <c r="F15" s="78">
        <f t="shared" si="0"/>
        <v>69925.14</v>
      </c>
      <c r="G15" s="79">
        <v>24950</v>
      </c>
      <c r="H15" s="79">
        <v>24950</v>
      </c>
      <c r="I15" s="79">
        <v>24950</v>
      </c>
      <c r="J15" s="78">
        <f t="shared" si="1"/>
        <v>74850</v>
      </c>
      <c r="K15" s="79">
        <v>24950</v>
      </c>
      <c r="L15" s="79">
        <v>24950</v>
      </c>
      <c r="M15" s="79">
        <v>25950</v>
      </c>
      <c r="N15" s="77">
        <f t="shared" si="2"/>
        <v>75850</v>
      </c>
      <c r="O15" s="79">
        <v>24950</v>
      </c>
      <c r="P15" s="77">
        <v>19000</v>
      </c>
      <c r="Q15" s="77">
        <v>10005.64</v>
      </c>
      <c r="R15" s="77">
        <f t="shared" si="3"/>
        <v>53955.64</v>
      </c>
      <c r="S15" s="78">
        <f t="shared" si="4"/>
        <v>274580.78</v>
      </c>
    </row>
    <row r="16" spans="1:19" ht="13.5" thickBot="1">
      <c r="A16" s="150">
        <v>10</v>
      </c>
      <c r="B16" s="103" t="s">
        <v>21</v>
      </c>
      <c r="C16" s="151">
        <v>14782.98</v>
      </c>
      <c r="D16" s="151">
        <v>24968.19</v>
      </c>
      <c r="E16" s="151">
        <v>21667.56</v>
      </c>
      <c r="F16" s="78">
        <f t="shared" si="0"/>
        <v>61418.729999999996</v>
      </c>
      <c r="G16" s="80">
        <v>25660.15</v>
      </c>
      <c r="H16" s="80">
        <v>23800</v>
      </c>
      <c r="I16" s="80">
        <v>23800</v>
      </c>
      <c r="J16" s="78">
        <f t="shared" si="1"/>
        <v>73260.15</v>
      </c>
      <c r="K16" s="80">
        <v>23800</v>
      </c>
      <c r="L16" s="77">
        <v>23800</v>
      </c>
      <c r="M16" s="77">
        <v>26800</v>
      </c>
      <c r="N16" s="77">
        <f t="shared" si="2"/>
        <v>74400</v>
      </c>
      <c r="O16" s="77">
        <v>23800</v>
      </c>
      <c r="P16" s="77">
        <v>20800</v>
      </c>
      <c r="Q16" s="77">
        <v>15000</v>
      </c>
      <c r="R16" s="77">
        <f t="shared" si="3"/>
        <v>59600</v>
      </c>
      <c r="S16" s="78">
        <f t="shared" si="4"/>
        <v>268678.88</v>
      </c>
    </row>
    <row r="17" spans="1:19" ht="13.5" thickBot="1">
      <c r="A17" s="152"/>
      <c r="B17" s="65" t="s">
        <v>22</v>
      </c>
      <c r="C17" s="70">
        <f aca="true" t="shared" si="5" ref="C17:S17">SUM(C7:C16)</f>
        <v>245354.66000000003</v>
      </c>
      <c r="D17" s="70">
        <f t="shared" si="5"/>
        <v>247068.05</v>
      </c>
      <c r="E17" s="70">
        <f t="shared" si="5"/>
        <v>227372.53999999998</v>
      </c>
      <c r="F17" s="75">
        <f t="shared" si="5"/>
        <v>719795.2499999999</v>
      </c>
      <c r="G17" s="70">
        <f t="shared" si="5"/>
        <v>326714.37</v>
      </c>
      <c r="H17" s="70">
        <f t="shared" si="5"/>
        <v>321186</v>
      </c>
      <c r="I17" s="70">
        <f t="shared" si="5"/>
        <v>307186</v>
      </c>
      <c r="J17" s="75">
        <f t="shared" si="5"/>
        <v>955086.37</v>
      </c>
      <c r="K17" s="70">
        <f t="shared" si="5"/>
        <v>307186</v>
      </c>
      <c r="L17" s="70">
        <f t="shared" si="5"/>
        <v>290186</v>
      </c>
      <c r="M17" s="70">
        <f t="shared" si="5"/>
        <v>325186</v>
      </c>
      <c r="N17" s="75">
        <f t="shared" si="5"/>
        <v>922558</v>
      </c>
      <c r="O17" s="70">
        <f t="shared" si="5"/>
        <v>269788</v>
      </c>
      <c r="P17" s="70">
        <f t="shared" si="5"/>
        <v>192902</v>
      </c>
      <c r="Q17" s="70">
        <f t="shared" si="5"/>
        <v>92812.62999999999</v>
      </c>
      <c r="R17" s="75">
        <f t="shared" si="5"/>
        <v>555502.6300000001</v>
      </c>
      <c r="S17" s="75">
        <f t="shared" si="5"/>
        <v>3152942.25</v>
      </c>
    </row>
    <row r="18" spans="1:19" ht="13.5" customHeight="1" thickBot="1">
      <c r="A18" s="153"/>
      <c r="B18" s="63"/>
      <c r="C18" s="71"/>
      <c r="D18" s="64"/>
      <c r="E18" s="69"/>
      <c r="F18" s="69"/>
      <c r="G18" s="71"/>
      <c r="H18" s="64"/>
      <c r="I18" s="69"/>
      <c r="J18" s="69"/>
      <c r="K18" s="69"/>
      <c r="L18" s="64"/>
      <c r="M18" s="69"/>
      <c r="N18" s="69"/>
      <c r="O18" s="69"/>
      <c r="P18" s="64"/>
      <c r="Q18" s="69"/>
      <c r="R18" s="69"/>
      <c r="S18" s="69"/>
    </row>
    <row r="19" spans="1:19" ht="12.75" customHeight="1">
      <c r="A19" s="143" t="s">
        <v>3</v>
      </c>
      <c r="B19" s="141" t="s">
        <v>45</v>
      </c>
      <c r="C19" s="141" t="s">
        <v>55</v>
      </c>
      <c r="D19" s="135" t="s">
        <v>56</v>
      </c>
      <c r="E19" s="135" t="s">
        <v>57</v>
      </c>
      <c r="F19" s="137" t="s">
        <v>82</v>
      </c>
      <c r="G19" s="141" t="s">
        <v>67</v>
      </c>
      <c r="H19" s="135" t="s">
        <v>68</v>
      </c>
      <c r="I19" s="135" t="s">
        <v>69</v>
      </c>
      <c r="J19" s="137" t="s">
        <v>83</v>
      </c>
      <c r="K19" s="135" t="s">
        <v>70</v>
      </c>
      <c r="L19" s="135" t="s">
        <v>71</v>
      </c>
      <c r="M19" s="135" t="s">
        <v>72</v>
      </c>
      <c r="N19" s="137" t="s">
        <v>84</v>
      </c>
      <c r="O19" s="135" t="s">
        <v>73</v>
      </c>
      <c r="P19" s="135" t="s">
        <v>74</v>
      </c>
      <c r="Q19" s="135" t="s">
        <v>75</v>
      </c>
      <c r="R19" s="137" t="s">
        <v>85</v>
      </c>
      <c r="S19" s="137" t="s">
        <v>86</v>
      </c>
    </row>
    <row r="20" spans="1:19" ht="13.5" thickBot="1">
      <c r="A20" s="144"/>
      <c r="B20" s="145"/>
      <c r="C20" s="142"/>
      <c r="D20" s="136"/>
      <c r="E20" s="136"/>
      <c r="F20" s="138"/>
      <c r="G20" s="142"/>
      <c r="H20" s="136"/>
      <c r="I20" s="136"/>
      <c r="J20" s="138"/>
      <c r="K20" s="136"/>
      <c r="L20" s="136"/>
      <c r="M20" s="136"/>
      <c r="N20" s="138"/>
      <c r="O20" s="136"/>
      <c r="P20" s="136"/>
      <c r="Q20" s="136"/>
      <c r="R20" s="138"/>
      <c r="S20" s="138"/>
    </row>
    <row r="21" spans="1:19" ht="12.75">
      <c r="A21" s="154">
        <v>1</v>
      </c>
      <c r="B21" s="102" t="s">
        <v>34</v>
      </c>
      <c r="C21" s="90">
        <v>400</v>
      </c>
      <c r="D21" s="90">
        <v>800</v>
      </c>
      <c r="E21" s="90">
        <v>912.5</v>
      </c>
      <c r="F21" s="78">
        <f>SUM(C21:E21)</f>
        <v>2112.5</v>
      </c>
      <c r="G21" s="77">
        <v>1800</v>
      </c>
      <c r="H21" s="77">
        <v>1800</v>
      </c>
      <c r="I21" s="77">
        <v>1800</v>
      </c>
      <c r="J21" s="78">
        <f>SUM(G21:I21)</f>
        <v>5400</v>
      </c>
      <c r="K21" s="77">
        <v>1600</v>
      </c>
      <c r="L21" s="77">
        <v>1600</v>
      </c>
      <c r="M21" s="77">
        <v>1800</v>
      </c>
      <c r="N21" s="77">
        <f>SUM(K21:M21)</f>
        <v>5000</v>
      </c>
      <c r="O21" s="77">
        <v>1800</v>
      </c>
      <c r="P21" s="77">
        <v>1600</v>
      </c>
      <c r="Q21" s="77">
        <v>531.88</v>
      </c>
      <c r="R21" s="77">
        <f>SUM(O21:Q21)</f>
        <v>3931.88</v>
      </c>
      <c r="S21" s="78">
        <f>J21+N21+R21+F21</f>
        <v>16444.38</v>
      </c>
    </row>
    <row r="22" spans="1:19" ht="12.75">
      <c r="A22" s="155">
        <v>2</v>
      </c>
      <c r="B22" s="104" t="s">
        <v>76</v>
      </c>
      <c r="C22" s="85">
        <v>1200</v>
      </c>
      <c r="D22" s="85">
        <v>1200</v>
      </c>
      <c r="E22" s="85">
        <v>1546.46</v>
      </c>
      <c r="F22" s="78">
        <f>SUM(C22:E22)</f>
        <v>3946.46</v>
      </c>
      <c r="G22" s="91">
        <v>800</v>
      </c>
      <c r="H22" s="91">
        <v>1200</v>
      </c>
      <c r="I22" s="91">
        <v>1200</v>
      </c>
      <c r="J22" s="78">
        <f>SUM(G22:I22)</f>
        <v>3200</v>
      </c>
      <c r="K22" s="91">
        <v>800</v>
      </c>
      <c r="L22" s="77">
        <v>800</v>
      </c>
      <c r="M22" s="77">
        <v>1200</v>
      </c>
      <c r="N22" s="77">
        <f>SUM(K22:M22)</f>
        <v>2800</v>
      </c>
      <c r="O22" s="77">
        <v>1200</v>
      </c>
      <c r="P22" s="77">
        <v>400</v>
      </c>
      <c r="Q22" s="77">
        <v>361.44</v>
      </c>
      <c r="R22" s="77">
        <f>SUM(O22:Q22)</f>
        <v>1961.44</v>
      </c>
      <c r="S22" s="78">
        <f>J22+N22+R22+F22</f>
        <v>11907.900000000001</v>
      </c>
    </row>
    <row r="23" spans="1:19" ht="12.75">
      <c r="A23" s="155">
        <v>3</v>
      </c>
      <c r="B23" s="105" t="s">
        <v>46</v>
      </c>
      <c r="C23" s="85">
        <v>800</v>
      </c>
      <c r="D23" s="85">
        <v>1200</v>
      </c>
      <c r="E23" s="85">
        <v>866.1</v>
      </c>
      <c r="F23" s="78">
        <f>SUM(C23:E23)</f>
        <v>2866.1</v>
      </c>
      <c r="G23" s="91">
        <v>1200</v>
      </c>
      <c r="H23" s="91">
        <v>400</v>
      </c>
      <c r="I23" s="91">
        <v>400</v>
      </c>
      <c r="J23" s="78">
        <f>SUM(G23:I23)</f>
        <v>2000</v>
      </c>
      <c r="K23" s="91">
        <v>400</v>
      </c>
      <c r="L23" s="77">
        <v>400</v>
      </c>
      <c r="M23" s="77">
        <v>400</v>
      </c>
      <c r="N23" s="77">
        <f>SUM(K23:M23)</f>
        <v>1200</v>
      </c>
      <c r="O23" s="77">
        <v>400</v>
      </c>
      <c r="P23" s="77">
        <v>433.48</v>
      </c>
      <c r="Q23" s="77">
        <v>400</v>
      </c>
      <c r="R23" s="77">
        <f>SUM(O23:Q23)</f>
        <v>1233.48</v>
      </c>
      <c r="S23" s="78">
        <f>J23+N23+R23+F23</f>
        <v>7299.58</v>
      </c>
    </row>
    <row r="24" spans="1:19" ht="12.75">
      <c r="A24" s="165">
        <v>4</v>
      </c>
      <c r="B24" s="105" t="s">
        <v>81</v>
      </c>
      <c r="C24" s="85">
        <v>0</v>
      </c>
      <c r="D24" s="85">
        <v>0</v>
      </c>
      <c r="E24" s="85">
        <v>0</v>
      </c>
      <c r="F24" s="88">
        <f>SUM(C24:E24)</f>
        <v>0</v>
      </c>
      <c r="G24" s="91">
        <v>1200</v>
      </c>
      <c r="H24" s="91">
        <v>1200</v>
      </c>
      <c r="I24" s="91">
        <v>1200</v>
      </c>
      <c r="J24" s="88">
        <f>SUM(G24:I24)</f>
        <v>3600</v>
      </c>
      <c r="K24" s="91">
        <v>1200</v>
      </c>
      <c r="L24" s="77">
        <v>1200</v>
      </c>
      <c r="M24" s="77">
        <v>1200</v>
      </c>
      <c r="N24" s="77">
        <f>SUM(K24:M24)</f>
        <v>3600</v>
      </c>
      <c r="O24" s="77">
        <v>1200</v>
      </c>
      <c r="P24" s="77">
        <v>1526.2</v>
      </c>
      <c r="Q24" s="77">
        <v>400</v>
      </c>
      <c r="R24" s="77">
        <f>SUM(O24:Q24)</f>
        <v>3126.2</v>
      </c>
      <c r="S24" s="78">
        <f>J24+N24+R24+F24</f>
        <v>10326.2</v>
      </c>
    </row>
    <row r="25" spans="1:19" ht="13.5" thickBot="1">
      <c r="A25" s="45"/>
      <c r="B25" s="156" t="s">
        <v>92</v>
      </c>
      <c r="C25" s="166">
        <v>0</v>
      </c>
      <c r="D25" s="166">
        <v>800</v>
      </c>
      <c r="E25" s="167">
        <v>1279.69</v>
      </c>
      <c r="F25" s="168">
        <f>SUM(C25:E25)</f>
        <v>2079.69</v>
      </c>
      <c r="G25" s="167">
        <v>0</v>
      </c>
      <c r="H25" s="167">
        <v>0</v>
      </c>
      <c r="I25" s="167">
        <v>0</v>
      </c>
      <c r="J25" s="168">
        <f>SUM(G25:I25)</f>
        <v>0</v>
      </c>
      <c r="K25" s="167">
        <v>0</v>
      </c>
      <c r="L25" s="167">
        <v>0</v>
      </c>
      <c r="M25" s="167">
        <v>0</v>
      </c>
      <c r="N25" s="167">
        <f>SUM(K25:M25)</f>
        <v>0</v>
      </c>
      <c r="O25" s="167">
        <v>0</v>
      </c>
      <c r="P25" s="167">
        <v>0</v>
      </c>
      <c r="Q25" s="167">
        <v>0</v>
      </c>
      <c r="R25" s="167">
        <f>SUM(O25:Q25)</f>
        <v>0</v>
      </c>
      <c r="S25" s="168">
        <f>J25+N25+R25+F25</f>
        <v>2079.69</v>
      </c>
    </row>
    <row r="26" spans="1:19" ht="13.5" thickBot="1">
      <c r="A26" s="26">
        <v>4</v>
      </c>
      <c r="B26" s="66" t="s">
        <v>22</v>
      </c>
      <c r="C26" s="169">
        <f aca="true" t="shared" si="6" ref="C26:S26">SUM(C21:C25)</f>
        <v>2400</v>
      </c>
      <c r="D26" s="169">
        <f t="shared" si="6"/>
        <v>4000</v>
      </c>
      <c r="E26" s="169">
        <f t="shared" si="6"/>
        <v>4604.75</v>
      </c>
      <c r="F26" s="170">
        <f t="shared" si="6"/>
        <v>11004.75</v>
      </c>
      <c r="G26" s="169">
        <f t="shared" si="6"/>
        <v>5000</v>
      </c>
      <c r="H26" s="169">
        <f t="shared" si="6"/>
        <v>4600</v>
      </c>
      <c r="I26" s="169">
        <f t="shared" si="6"/>
        <v>4600</v>
      </c>
      <c r="J26" s="170">
        <f t="shared" si="6"/>
        <v>14200</v>
      </c>
      <c r="K26" s="169">
        <f t="shared" si="6"/>
        <v>4000</v>
      </c>
      <c r="L26" s="169">
        <f t="shared" si="6"/>
        <v>4000</v>
      </c>
      <c r="M26" s="169">
        <f t="shared" si="6"/>
        <v>4600</v>
      </c>
      <c r="N26" s="170">
        <f t="shared" si="6"/>
        <v>12600</v>
      </c>
      <c r="O26" s="169">
        <f t="shared" si="6"/>
        <v>4600</v>
      </c>
      <c r="P26" s="169">
        <f t="shared" si="6"/>
        <v>3959.6800000000003</v>
      </c>
      <c r="Q26" s="169">
        <f t="shared" si="6"/>
        <v>1693.32</v>
      </c>
      <c r="R26" s="170">
        <f t="shared" si="6"/>
        <v>10253</v>
      </c>
      <c r="S26" s="170">
        <f t="shared" si="6"/>
        <v>48057.75</v>
      </c>
    </row>
    <row r="27" spans="1:19" ht="13.5" customHeight="1" thickBot="1">
      <c r="A27" s="157"/>
      <c r="B27" s="158"/>
      <c r="C27" s="81"/>
      <c r="D27" s="82"/>
      <c r="E27" s="83"/>
      <c r="F27" s="83"/>
      <c r="G27" s="81"/>
      <c r="H27" s="82"/>
      <c r="I27" s="83"/>
      <c r="J27" s="83"/>
      <c r="K27" s="83"/>
      <c r="L27" s="82"/>
      <c r="M27" s="83"/>
      <c r="N27" s="83"/>
      <c r="O27" s="83"/>
      <c r="P27" s="82"/>
      <c r="Q27" s="83"/>
      <c r="R27" s="83"/>
      <c r="S27" s="83"/>
    </row>
    <row r="28" spans="1:19" ht="12.75" customHeight="1">
      <c r="A28" s="159" t="s">
        <v>3</v>
      </c>
      <c r="B28" s="147" t="s">
        <v>47</v>
      </c>
      <c r="C28" s="141" t="s">
        <v>55</v>
      </c>
      <c r="D28" s="135" t="s">
        <v>56</v>
      </c>
      <c r="E28" s="135" t="s">
        <v>57</v>
      </c>
      <c r="F28" s="137" t="s">
        <v>82</v>
      </c>
      <c r="G28" s="141" t="s">
        <v>67</v>
      </c>
      <c r="H28" s="135" t="s">
        <v>68</v>
      </c>
      <c r="I28" s="135" t="s">
        <v>69</v>
      </c>
      <c r="J28" s="137" t="s">
        <v>83</v>
      </c>
      <c r="K28" s="135" t="s">
        <v>70</v>
      </c>
      <c r="L28" s="135" t="s">
        <v>71</v>
      </c>
      <c r="M28" s="135" t="s">
        <v>72</v>
      </c>
      <c r="N28" s="137" t="s">
        <v>84</v>
      </c>
      <c r="O28" s="135" t="s">
        <v>73</v>
      </c>
      <c r="P28" s="135" t="s">
        <v>74</v>
      </c>
      <c r="Q28" s="135" t="s">
        <v>75</v>
      </c>
      <c r="R28" s="137" t="s">
        <v>85</v>
      </c>
      <c r="S28" s="137" t="s">
        <v>86</v>
      </c>
    </row>
    <row r="29" spans="1:19" ht="13.5" customHeight="1" thickBot="1">
      <c r="A29" s="160"/>
      <c r="B29" s="161"/>
      <c r="C29" s="142"/>
      <c r="D29" s="136"/>
      <c r="E29" s="136"/>
      <c r="F29" s="138"/>
      <c r="G29" s="142"/>
      <c r="H29" s="136"/>
      <c r="I29" s="136"/>
      <c r="J29" s="138"/>
      <c r="K29" s="136"/>
      <c r="L29" s="136"/>
      <c r="M29" s="136"/>
      <c r="N29" s="138"/>
      <c r="O29" s="136"/>
      <c r="P29" s="136"/>
      <c r="Q29" s="136"/>
      <c r="R29" s="138"/>
      <c r="S29" s="138"/>
    </row>
    <row r="30" spans="1:19" ht="12.75">
      <c r="A30" s="162">
        <v>1</v>
      </c>
      <c r="B30" s="101" t="s">
        <v>87</v>
      </c>
      <c r="C30" s="90">
        <f>43205-C31</f>
        <v>41632.48</v>
      </c>
      <c r="D30" s="90">
        <f>47340-D31</f>
        <v>45767.48</v>
      </c>
      <c r="E30" s="90">
        <f>47955.76-E31</f>
        <v>46362.97</v>
      </c>
      <c r="F30" s="78">
        <f aca="true" t="shared" si="7" ref="F30:F42">SUM(C30:E30)</f>
        <v>133762.93</v>
      </c>
      <c r="G30" s="77">
        <v>53000</v>
      </c>
      <c r="H30" s="77">
        <v>53000</v>
      </c>
      <c r="I30" s="77">
        <v>53000</v>
      </c>
      <c r="J30" s="78">
        <f aca="true" t="shared" si="8" ref="J30:J42">SUM(G30:I30)</f>
        <v>159000</v>
      </c>
      <c r="K30" s="77">
        <v>57000</v>
      </c>
      <c r="L30" s="77">
        <v>57000</v>
      </c>
      <c r="M30" s="77">
        <v>57000</v>
      </c>
      <c r="N30" s="78">
        <f aca="true" t="shared" si="9" ref="N30:N42">SUM(K30:M30)</f>
        <v>171000</v>
      </c>
      <c r="O30" s="77">
        <v>55000</v>
      </c>
      <c r="P30" s="91">
        <v>35000</v>
      </c>
      <c r="Q30" s="91">
        <v>25439.92</v>
      </c>
      <c r="R30" s="78">
        <f aca="true" t="shared" si="10" ref="R30:R42">SUM(O30:Q30)</f>
        <v>115439.92</v>
      </c>
      <c r="S30" s="78">
        <f>J30+N30+R30+F30</f>
        <v>579202.85</v>
      </c>
    </row>
    <row r="31" spans="1:19" ht="12.75">
      <c r="A31" s="154"/>
      <c r="B31" s="101" t="s">
        <v>88</v>
      </c>
      <c r="C31" s="90">
        <v>1572.52</v>
      </c>
      <c r="D31" s="90">
        <v>1572.52</v>
      </c>
      <c r="E31" s="90">
        <v>1592.79</v>
      </c>
      <c r="F31" s="78">
        <f t="shared" si="7"/>
        <v>4737.83</v>
      </c>
      <c r="G31" s="77">
        <v>2000</v>
      </c>
      <c r="H31" s="77">
        <v>2000</v>
      </c>
      <c r="I31" s="77">
        <v>2000</v>
      </c>
      <c r="J31" s="78">
        <f t="shared" si="8"/>
        <v>6000</v>
      </c>
      <c r="K31" s="77">
        <v>2000</v>
      </c>
      <c r="L31" s="91">
        <v>2000</v>
      </c>
      <c r="M31" s="91">
        <v>2000</v>
      </c>
      <c r="N31" s="78">
        <f t="shared" si="9"/>
        <v>6000</v>
      </c>
      <c r="O31" s="91">
        <v>1500</v>
      </c>
      <c r="P31" s="91">
        <v>1500</v>
      </c>
      <c r="Q31" s="91">
        <v>993.74</v>
      </c>
      <c r="R31" s="78">
        <f t="shared" si="10"/>
        <v>3993.74</v>
      </c>
      <c r="S31" s="78">
        <f aca="true" t="shared" si="11" ref="S31:S42">J31+N31+R31+F31</f>
        <v>20731.57</v>
      </c>
    </row>
    <row r="32" spans="1:19" s="157" customFormat="1" ht="12.75">
      <c r="A32" s="154">
        <v>2</v>
      </c>
      <c r="B32" s="101" t="s">
        <v>32</v>
      </c>
      <c r="C32" s="79">
        <v>34065</v>
      </c>
      <c r="D32" s="84">
        <v>31440</v>
      </c>
      <c r="E32" s="84">
        <v>34251.63</v>
      </c>
      <c r="F32" s="78">
        <f t="shared" si="7"/>
        <v>99756.63</v>
      </c>
      <c r="G32" s="79">
        <v>45000</v>
      </c>
      <c r="H32" s="79">
        <v>45000</v>
      </c>
      <c r="I32" s="79">
        <v>45000</v>
      </c>
      <c r="J32" s="78">
        <f t="shared" si="8"/>
        <v>135000</v>
      </c>
      <c r="K32" s="79">
        <v>45000</v>
      </c>
      <c r="L32" s="91">
        <v>45000</v>
      </c>
      <c r="M32" s="91">
        <v>46000</v>
      </c>
      <c r="N32" s="77">
        <f t="shared" si="9"/>
        <v>136000</v>
      </c>
      <c r="O32" s="91">
        <v>30000</v>
      </c>
      <c r="P32" s="91">
        <v>14000</v>
      </c>
      <c r="Q32" s="91">
        <v>7701.69</v>
      </c>
      <c r="R32" s="77">
        <f t="shared" si="10"/>
        <v>51701.69</v>
      </c>
      <c r="S32" s="78">
        <f t="shared" si="11"/>
        <v>422458.32</v>
      </c>
    </row>
    <row r="33" spans="1:19" s="157" customFormat="1" ht="12.75">
      <c r="A33" s="162">
        <v>3</v>
      </c>
      <c r="B33" s="106" t="s">
        <v>33</v>
      </c>
      <c r="C33" s="84">
        <v>63345</v>
      </c>
      <c r="D33" s="84">
        <v>56470</v>
      </c>
      <c r="E33" s="84">
        <v>47653.86</v>
      </c>
      <c r="F33" s="78">
        <f t="shared" si="7"/>
        <v>167468.86</v>
      </c>
      <c r="G33" s="79">
        <v>59000</v>
      </c>
      <c r="H33" s="79">
        <v>59000</v>
      </c>
      <c r="I33" s="79">
        <v>59000</v>
      </c>
      <c r="J33" s="78">
        <f t="shared" si="8"/>
        <v>177000</v>
      </c>
      <c r="K33" s="79">
        <v>59000</v>
      </c>
      <c r="L33" s="91">
        <v>59000</v>
      </c>
      <c r="M33" s="91">
        <v>60000</v>
      </c>
      <c r="N33" s="77">
        <f t="shared" si="9"/>
        <v>178000</v>
      </c>
      <c r="O33" s="91">
        <v>59000</v>
      </c>
      <c r="P33" s="91">
        <v>7851</v>
      </c>
      <c r="Q33" s="91">
        <v>6851.89</v>
      </c>
      <c r="R33" s="77">
        <f t="shared" si="10"/>
        <v>73702.89</v>
      </c>
      <c r="S33" s="78">
        <f t="shared" si="11"/>
        <v>596171.75</v>
      </c>
    </row>
    <row r="34" spans="1:19" ht="12.75">
      <c r="A34" s="154">
        <v>4</v>
      </c>
      <c r="B34" s="106" t="s">
        <v>39</v>
      </c>
      <c r="C34" s="84">
        <v>900</v>
      </c>
      <c r="D34" s="85">
        <v>450</v>
      </c>
      <c r="E34" s="86">
        <v>1001.3</v>
      </c>
      <c r="F34" s="78">
        <f t="shared" si="7"/>
        <v>2351.3</v>
      </c>
      <c r="G34" s="84">
        <v>900</v>
      </c>
      <c r="H34" s="85">
        <v>900</v>
      </c>
      <c r="I34" s="86">
        <v>900</v>
      </c>
      <c r="J34" s="78">
        <f t="shared" si="8"/>
        <v>2700</v>
      </c>
      <c r="K34" s="86">
        <v>900</v>
      </c>
      <c r="L34" s="91">
        <v>900</v>
      </c>
      <c r="M34" s="91">
        <v>900</v>
      </c>
      <c r="N34" s="77">
        <f t="shared" si="9"/>
        <v>2700</v>
      </c>
      <c r="O34" s="91">
        <v>900</v>
      </c>
      <c r="P34" s="91">
        <v>900</v>
      </c>
      <c r="Q34" s="91">
        <v>313.59</v>
      </c>
      <c r="R34" s="77">
        <f t="shared" si="10"/>
        <v>2113.59</v>
      </c>
      <c r="S34" s="78">
        <f t="shared" si="11"/>
        <v>9864.89</v>
      </c>
    </row>
    <row r="35" spans="1:19" ht="12.75">
      <c r="A35" s="162">
        <v>5</v>
      </c>
      <c r="B35" s="107" t="s">
        <v>38</v>
      </c>
      <c r="C35" s="87">
        <v>900</v>
      </c>
      <c r="D35" s="88">
        <v>900</v>
      </c>
      <c r="E35" s="89">
        <v>818.33</v>
      </c>
      <c r="F35" s="78">
        <f t="shared" si="7"/>
        <v>2618.33</v>
      </c>
      <c r="G35" s="87">
        <v>900</v>
      </c>
      <c r="H35" s="88">
        <v>1350</v>
      </c>
      <c r="I35" s="89">
        <v>900</v>
      </c>
      <c r="J35" s="78">
        <f t="shared" si="8"/>
        <v>3150</v>
      </c>
      <c r="K35" s="89">
        <v>900</v>
      </c>
      <c r="L35" s="91">
        <v>1350</v>
      </c>
      <c r="M35" s="91">
        <v>1350</v>
      </c>
      <c r="N35" s="77">
        <f t="shared" si="9"/>
        <v>3600</v>
      </c>
      <c r="O35" s="91">
        <v>1350</v>
      </c>
      <c r="P35" s="91">
        <v>900</v>
      </c>
      <c r="Q35" s="91">
        <v>305.17</v>
      </c>
      <c r="R35" s="77">
        <f t="shared" si="10"/>
        <v>2555.17</v>
      </c>
      <c r="S35" s="78">
        <f t="shared" si="11"/>
        <v>11923.5</v>
      </c>
    </row>
    <row r="36" spans="1:19" ht="12.75">
      <c r="A36" s="154">
        <v>6</v>
      </c>
      <c r="B36" s="107" t="s">
        <v>93</v>
      </c>
      <c r="C36" s="87">
        <v>2160</v>
      </c>
      <c r="D36" s="87">
        <v>2460</v>
      </c>
      <c r="E36" s="89">
        <v>2241.61</v>
      </c>
      <c r="F36" s="78">
        <f t="shared" si="7"/>
        <v>6861.610000000001</v>
      </c>
      <c r="G36" s="87">
        <v>0</v>
      </c>
      <c r="H36" s="87">
        <v>0</v>
      </c>
      <c r="I36" s="89">
        <v>0</v>
      </c>
      <c r="J36" s="78">
        <f t="shared" si="8"/>
        <v>0</v>
      </c>
      <c r="K36" s="89">
        <v>0</v>
      </c>
      <c r="L36" s="91">
        <v>0</v>
      </c>
      <c r="M36" s="91">
        <v>0</v>
      </c>
      <c r="N36" s="77">
        <f t="shared" si="9"/>
        <v>0</v>
      </c>
      <c r="O36" s="91">
        <v>0</v>
      </c>
      <c r="P36" s="91">
        <v>0</v>
      </c>
      <c r="Q36" s="91">
        <v>0</v>
      </c>
      <c r="R36" s="77">
        <f t="shared" si="10"/>
        <v>0</v>
      </c>
      <c r="S36" s="78">
        <f t="shared" si="11"/>
        <v>6861.610000000001</v>
      </c>
    </row>
    <row r="37" spans="1:19" ht="12.75">
      <c r="A37" s="162">
        <v>7</v>
      </c>
      <c r="B37" s="101" t="s">
        <v>36</v>
      </c>
      <c r="C37" s="84">
        <v>4090</v>
      </c>
      <c r="D37" s="84">
        <v>4190</v>
      </c>
      <c r="E37" s="84">
        <v>4535.93</v>
      </c>
      <c r="F37" s="78">
        <f t="shared" si="7"/>
        <v>12815.93</v>
      </c>
      <c r="G37" s="84">
        <v>6500</v>
      </c>
      <c r="H37" s="84">
        <v>6500</v>
      </c>
      <c r="I37" s="84">
        <v>4000</v>
      </c>
      <c r="J37" s="78">
        <f t="shared" si="8"/>
        <v>17000</v>
      </c>
      <c r="K37" s="84">
        <v>4000</v>
      </c>
      <c r="L37" s="91">
        <v>6500</v>
      </c>
      <c r="M37" s="91">
        <v>6500</v>
      </c>
      <c r="N37" s="91">
        <f t="shared" si="9"/>
        <v>17000</v>
      </c>
      <c r="O37" s="91">
        <v>6000</v>
      </c>
      <c r="P37" s="91">
        <v>4512.98</v>
      </c>
      <c r="Q37" s="91">
        <v>1000</v>
      </c>
      <c r="R37" s="91">
        <f t="shared" si="10"/>
        <v>11512.98</v>
      </c>
      <c r="S37" s="78">
        <f t="shared" si="11"/>
        <v>58328.909999999996</v>
      </c>
    </row>
    <row r="38" spans="1:19" ht="12.75">
      <c r="A38" s="154">
        <v>8</v>
      </c>
      <c r="B38" s="101" t="s">
        <v>48</v>
      </c>
      <c r="C38" s="84">
        <v>2280</v>
      </c>
      <c r="D38" s="85">
        <v>2400</v>
      </c>
      <c r="E38" s="89">
        <v>2703.11</v>
      </c>
      <c r="F38" s="78">
        <f t="shared" si="7"/>
        <v>7383.110000000001</v>
      </c>
      <c r="G38" s="84">
        <v>3000</v>
      </c>
      <c r="H38" s="85">
        <v>3000</v>
      </c>
      <c r="I38" s="89">
        <v>3000</v>
      </c>
      <c r="J38" s="78">
        <f t="shared" si="8"/>
        <v>9000</v>
      </c>
      <c r="K38" s="89">
        <v>3000</v>
      </c>
      <c r="L38" s="91">
        <v>3000</v>
      </c>
      <c r="M38" s="91">
        <v>3565.63</v>
      </c>
      <c r="N38" s="77">
        <f t="shared" si="9"/>
        <v>9565.630000000001</v>
      </c>
      <c r="O38" s="91">
        <v>3000</v>
      </c>
      <c r="P38" s="91">
        <v>2434.37</v>
      </c>
      <c r="Q38" s="91">
        <v>547.64</v>
      </c>
      <c r="R38" s="77">
        <f t="shared" si="10"/>
        <v>5982.01</v>
      </c>
      <c r="S38" s="78">
        <f t="shared" si="11"/>
        <v>31930.75</v>
      </c>
    </row>
    <row r="39" spans="1:19" ht="12.75">
      <c r="A39" s="162">
        <v>9</v>
      </c>
      <c r="B39" s="108" t="s">
        <v>34</v>
      </c>
      <c r="C39" s="85">
        <v>10427</v>
      </c>
      <c r="D39" s="85">
        <v>11393</v>
      </c>
      <c r="E39" s="88">
        <v>13047.12</v>
      </c>
      <c r="F39" s="88">
        <f t="shared" si="7"/>
        <v>34867.12</v>
      </c>
      <c r="G39" s="85">
        <v>13000</v>
      </c>
      <c r="H39" s="85">
        <v>13000</v>
      </c>
      <c r="I39" s="85">
        <v>13000</v>
      </c>
      <c r="J39" s="88">
        <f t="shared" si="8"/>
        <v>39000</v>
      </c>
      <c r="K39" s="85">
        <v>15000</v>
      </c>
      <c r="L39" s="85">
        <v>15000</v>
      </c>
      <c r="M39" s="85">
        <v>15000</v>
      </c>
      <c r="N39" s="77">
        <f t="shared" si="9"/>
        <v>45000</v>
      </c>
      <c r="O39" s="85">
        <v>10000</v>
      </c>
      <c r="P39" s="85">
        <v>10000</v>
      </c>
      <c r="Q39" s="91">
        <v>2001.19</v>
      </c>
      <c r="R39" s="77">
        <f t="shared" si="10"/>
        <v>22001.19</v>
      </c>
      <c r="S39" s="78">
        <f t="shared" si="11"/>
        <v>140868.31</v>
      </c>
    </row>
    <row r="40" spans="1:19" ht="12.75">
      <c r="A40" s="154">
        <v>10</v>
      </c>
      <c r="B40" s="108" t="s">
        <v>49</v>
      </c>
      <c r="C40" s="85">
        <v>816</v>
      </c>
      <c r="D40" s="85">
        <v>941</v>
      </c>
      <c r="E40" s="88">
        <v>5691.5</v>
      </c>
      <c r="F40" s="88">
        <f t="shared" si="7"/>
        <v>7448.5</v>
      </c>
      <c r="G40" s="85">
        <v>6500</v>
      </c>
      <c r="H40" s="85">
        <v>6500</v>
      </c>
      <c r="I40" s="85">
        <v>6000</v>
      </c>
      <c r="J40" s="88">
        <f t="shared" si="8"/>
        <v>19000</v>
      </c>
      <c r="K40" s="85">
        <v>7500</v>
      </c>
      <c r="L40" s="85">
        <v>7500</v>
      </c>
      <c r="M40" s="85">
        <v>7500</v>
      </c>
      <c r="N40" s="77">
        <f t="shared" si="9"/>
        <v>22500</v>
      </c>
      <c r="O40" s="85">
        <v>7900</v>
      </c>
      <c r="P40" s="85">
        <v>7900</v>
      </c>
      <c r="Q40" s="91">
        <v>839.16</v>
      </c>
      <c r="R40" s="77">
        <f t="shared" si="10"/>
        <v>16639.16</v>
      </c>
      <c r="S40" s="78">
        <f t="shared" si="11"/>
        <v>65587.66</v>
      </c>
    </row>
    <row r="41" spans="1:19" ht="12.75">
      <c r="A41" s="162">
        <v>11</v>
      </c>
      <c r="B41" s="108" t="s">
        <v>35</v>
      </c>
      <c r="C41" s="85">
        <v>1196</v>
      </c>
      <c r="D41" s="85">
        <v>1364</v>
      </c>
      <c r="E41" s="88">
        <v>3365.85</v>
      </c>
      <c r="F41" s="88">
        <f t="shared" si="7"/>
        <v>5925.85</v>
      </c>
      <c r="G41" s="85">
        <v>3650</v>
      </c>
      <c r="H41" s="85">
        <v>3650</v>
      </c>
      <c r="I41" s="85">
        <v>3343.63</v>
      </c>
      <c r="J41" s="88">
        <f t="shared" si="8"/>
        <v>10643.630000000001</v>
      </c>
      <c r="K41" s="85">
        <v>3650</v>
      </c>
      <c r="L41" s="85">
        <v>3650</v>
      </c>
      <c r="M41" s="85">
        <v>3956.37</v>
      </c>
      <c r="N41" s="77">
        <f t="shared" si="9"/>
        <v>11256.369999999999</v>
      </c>
      <c r="O41" s="85">
        <v>4800</v>
      </c>
      <c r="P41" s="85">
        <v>4800</v>
      </c>
      <c r="Q41" s="91">
        <v>799.53</v>
      </c>
      <c r="R41" s="77">
        <f t="shared" si="10"/>
        <v>10399.53</v>
      </c>
      <c r="S41" s="78">
        <f t="shared" si="11"/>
        <v>38225.38</v>
      </c>
    </row>
    <row r="42" spans="1:19" ht="13.5" thickBot="1">
      <c r="A42" s="154">
        <v>12</v>
      </c>
      <c r="B42" s="156" t="s">
        <v>80</v>
      </c>
      <c r="C42" s="166">
        <v>0</v>
      </c>
      <c r="D42" s="166">
        <v>0</v>
      </c>
      <c r="E42" s="168">
        <v>0</v>
      </c>
      <c r="F42" s="168">
        <f t="shared" si="7"/>
        <v>0</v>
      </c>
      <c r="G42" s="166">
        <v>17000</v>
      </c>
      <c r="H42" s="166">
        <v>17000</v>
      </c>
      <c r="I42" s="166">
        <v>17000</v>
      </c>
      <c r="J42" s="168">
        <f t="shared" si="8"/>
        <v>51000</v>
      </c>
      <c r="K42" s="166">
        <v>20000</v>
      </c>
      <c r="L42" s="166">
        <v>20000</v>
      </c>
      <c r="M42" s="166">
        <v>20000</v>
      </c>
      <c r="N42" s="171">
        <f t="shared" si="9"/>
        <v>60000</v>
      </c>
      <c r="O42" s="166">
        <v>17000</v>
      </c>
      <c r="P42" s="166">
        <v>12000</v>
      </c>
      <c r="Q42" s="167">
        <v>4467</v>
      </c>
      <c r="R42" s="171">
        <f t="shared" si="10"/>
        <v>33467</v>
      </c>
      <c r="S42" s="172">
        <f t="shared" si="11"/>
        <v>144467</v>
      </c>
    </row>
    <row r="43" spans="1:19" ht="13.5" thickBot="1">
      <c r="A43" s="152"/>
      <c r="B43" s="65" t="s">
        <v>22</v>
      </c>
      <c r="C43" s="70">
        <f aca="true" t="shared" si="12" ref="C43:S43">SUM(C30:C42)</f>
        <v>163384</v>
      </c>
      <c r="D43" s="70">
        <f t="shared" si="12"/>
        <v>159348</v>
      </c>
      <c r="E43" s="70">
        <f t="shared" si="12"/>
        <v>163265.99999999997</v>
      </c>
      <c r="F43" s="75">
        <f t="shared" si="12"/>
        <v>485997.99999999994</v>
      </c>
      <c r="G43" s="70">
        <f t="shared" si="12"/>
        <v>210450</v>
      </c>
      <c r="H43" s="70">
        <f t="shared" si="12"/>
        <v>210900</v>
      </c>
      <c r="I43" s="70">
        <f t="shared" si="12"/>
        <v>207143.63</v>
      </c>
      <c r="J43" s="75">
        <f t="shared" si="12"/>
        <v>628493.63</v>
      </c>
      <c r="K43" s="70">
        <f t="shared" si="12"/>
        <v>217950</v>
      </c>
      <c r="L43" s="70">
        <f t="shared" si="12"/>
        <v>220900</v>
      </c>
      <c r="M43" s="70">
        <f t="shared" si="12"/>
        <v>223772</v>
      </c>
      <c r="N43" s="75">
        <f t="shared" si="12"/>
        <v>662622</v>
      </c>
      <c r="O43" s="70">
        <f t="shared" si="12"/>
        <v>196450</v>
      </c>
      <c r="P43" s="70">
        <f t="shared" si="12"/>
        <v>101798.34999999999</v>
      </c>
      <c r="Q43" s="70">
        <f t="shared" si="12"/>
        <v>51260.52</v>
      </c>
      <c r="R43" s="75">
        <f t="shared" si="12"/>
        <v>349508.87</v>
      </c>
      <c r="S43" s="75">
        <f t="shared" si="12"/>
        <v>2126622.5</v>
      </c>
    </row>
    <row r="44" spans="1:19" ht="13.5" customHeight="1" thickBot="1">
      <c r="A44" s="157"/>
      <c r="B44" s="158"/>
      <c r="C44" s="81"/>
      <c r="D44" s="82"/>
      <c r="E44" s="83"/>
      <c r="F44" s="83"/>
      <c r="G44" s="81"/>
      <c r="H44" s="82"/>
      <c r="I44" s="83"/>
      <c r="J44" s="83"/>
      <c r="K44" s="83"/>
      <c r="L44" s="82"/>
      <c r="M44" s="83"/>
      <c r="N44" s="83"/>
      <c r="O44" s="83"/>
      <c r="P44" s="82"/>
      <c r="Q44" s="83"/>
      <c r="R44" s="83"/>
      <c r="S44" s="83"/>
    </row>
    <row r="45" spans="1:19" ht="12.75" customHeight="1">
      <c r="A45" s="159" t="s">
        <v>3</v>
      </c>
      <c r="B45" s="147" t="s">
        <v>50</v>
      </c>
      <c r="C45" s="141" t="s">
        <v>55</v>
      </c>
      <c r="D45" s="135" t="s">
        <v>56</v>
      </c>
      <c r="E45" s="135" t="s">
        <v>57</v>
      </c>
      <c r="F45" s="137" t="s">
        <v>82</v>
      </c>
      <c r="G45" s="141" t="s">
        <v>67</v>
      </c>
      <c r="H45" s="135" t="s">
        <v>68</v>
      </c>
      <c r="I45" s="135" t="s">
        <v>69</v>
      </c>
      <c r="J45" s="137" t="s">
        <v>83</v>
      </c>
      <c r="K45" s="135" t="s">
        <v>70</v>
      </c>
      <c r="L45" s="135" t="s">
        <v>71</v>
      </c>
      <c r="M45" s="135" t="s">
        <v>72</v>
      </c>
      <c r="N45" s="137" t="s">
        <v>84</v>
      </c>
      <c r="O45" s="135" t="s">
        <v>73</v>
      </c>
      <c r="P45" s="135" t="s">
        <v>74</v>
      </c>
      <c r="Q45" s="135" t="s">
        <v>75</v>
      </c>
      <c r="R45" s="137" t="s">
        <v>85</v>
      </c>
      <c r="S45" s="137" t="s">
        <v>86</v>
      </c>
    </row>
    <row r="46" spans="1:19" ht="13.5" customHeight="1" thickBot="1">
      <c r="A46" s="160"/>
      <c r="B46" s="161"/>
      <c r="C46" s="142"/>
      <c r="D46" s="136"/>
      <c r="E46" s="136"/>
      <c r="F46" s="138"/>
      <c r="G46" s="142"/>
      <c r="H46" s="136"/>
      <c r="I46" s="136"/>
      <c r="J46" s="138"/>
      <c r="K46" s="136"/>
      <c r="L46" s="136"/>
      <c r="M46" s="136"/>
      <c r="N46" s="138"/>
      <c r="O46" s="136"/>
      <c r="P46" s="136"/>
      <c r="Q46" s="136"/>
      <c r="R46" s="138"/>
      <c r="S46" s="138"/>
    </row>
    <row r="47" spans="1:19" ht="12.75">
      <c r="A47" s="162">
        <v>1</v>
      </c>
      <c r="B47" s="101" t="s">
        <v>36</v>
      </c>
      <c r="C47" s="90">
        <v>180</v>
      </c>
      <c r="D47" s="90">
        <v>235</v>
      </c>
      <c r="E47" s="90">
        <v>313.5</v>
      </c>
      <c r="F47" s="78">
        <f>SUM(C47:E47)</f>
        <v>728.5</v>
      </c>
      <c r="G47" s="90">
        <v>370</v>
      </c>
      <c r="H47" s="90">
        <v>370</v>
      </c>
      <c r="I47" s="90">
        <v>370</v>
      </c>
      <c r="J47" s="78">
        <f>SUM(G47:I47)</f>
        <v>1110</v>
      </c>
      <c r="K47" s="90">
        <v>370</v>
      </c>
      <c r="L47" s="90">
        <v>370</v>
      </c>
      <c r="M47" s="90">
        <v>370</v>
      </c>
      <c r="N47" s="77">
        <f>SUM(K47:M47)</f>
        <v>1110</v>
      </c>
      <c r="O47" s="90">
        <v>370</v>
      </c>
      <c r="P47" s="91">
        <v>350</v>
      </c>
      <c r="Q47" s="91">
        <v>147.75</v>
      </c>
      <c r="R47" s="77">
        <f>SUM(O47:Q47)</f>
        <v>867.75</v>
      </c>
      <c r="S47" s="78">
        <f>J47+N47+R47+F47</f>
        <v>3816.25</v>
      </c>
    </row>
    <row r="48" spans="1:19" ht="13.5" thickBot="1">
      <c r="A48" s="162">
        <v>2</v>
      </c>
      <c r="B48" s="101" t="s">
        <v>34</v>
      </c>
      <c r="C48" s="151">
        <v>60</v>
      </c>
      <c r="D48" s="151">
        <v>100</v>
      </c>
      <c r="E48" s="151">
        <v>313.5</v>
      </c>
      <c r="F48" s="78">
        <f>SUM(C48:E48)</f>
        <v>473.5</v>
      </c>
      <c r="G48" s="90">
        <v>370</v>
      </c>
      <c r="H48" s="90">
        <v>370</v>
      </c>
      <c r="I48" s="90">
        <v>370</v>
      </c>
      <c r="J48" s="78">
        <f>SUM(G48:I48)</f>
        <v>1110</v>
      </c>
      <c r="K48" s="90">
        <v>370</v>
      </c>
      <c r="L48" s="90">
        <v>370</v>
      </c>
      <c r="M48" s="90">
        <v>370</v>
      </c>
      <c r="N48" s="77">
        <f>SUM(K48:M48)</f>
        <v>1110</v>
      </c>
      <c r="O48" s="90">
        <v>370</v>
      </c>
      <c r="P48" s="91">
        <v>350</v>
      </c>
      <c r="Q48" s="91">
        <v>147.75</v>
      </c>
      <c r="R48" s="77">
        <f>SUM(O48:Q48)</f>
        <v>867.75</v>
      </c>
      <c r="S48" s="78">
        <f>J48+N48+R48+F48</f>
        <v>3561.25</v>
      </c>
    </row>
    <row r="49" spans="1:19" ht="13.5" thickBot="1">
      <c r="A49" s="26">
        <v>2</v>
      </c>
      <c r="B49" s="66" t="s">
        <v>22</v>
      </c>
      <c r="C49" s="70">
        <f>SUM(C47:C48)</f>
        <v>240</v>
      </c>
      <c r="D49" s="70">
        <f>SUM(D47:D48)</f>
        <v>335</v>
      </c>
      <c r="E49" s="70">
        <f>SUM(E47:E48)</f>
        <v>627</v>
      </c>
      <c r="F49" s="75">
        <f aca="true" t="shared" si="13" ref="F49:S49">SUM(F47:F48)</f>
        <v>1202</v>
      </c>
      <c r="G49" s="70">
        <f t="shared" si="13"/>
        <v>740</v>
      </c>
      <c r="H49" s="70">
        <f t="shared" si="13"/>
        <v>740</v>
      </c>
      <c r="I49" s="70">
        <f t="shared" si="13"/>
        <v>740</v>
      </c>
      <c r="J49" s="75">
        <f t="shared" si="13"/>
        <v>2220</v>
      </c>
      <c r="K49" s="70">
        <f t="shared" si="13"/>
        <v>740</v>
      </c>
      <c r="L49" s="70">
        <f t="shared" si="13"/>
        <v>740</v>
      </c>
      <c r="M49" s="70">
        <f t="shared" si="13"/>
        <v>740</v>
      </c>
      <c r="N49" s="75">
        <f t="shared" si="13"/>
        <v>2220</v>
      </c>
      <c r="O49" s="70">
        <f t="shared" si="13"/>
        <v>740</v>
      </c>
      <c r="P49" s="70">
        <f t="shared" si="13"/>
        <v>700</v>
      </c>
      <c r="Q49" s="70">
        <f t="shared" si="13"/>
        <v>295.5</v>
      </c>
      <c r="R49" s="75">
        <f t="shared" si="13"/>
        <v>1735.5</v>
      </c>
      <c r="S49" s="75">
        <f t="shared" si="13"/>
        <v>7377.5</v>
      </c>
    </row>
    <row r="50" spans="1:19" ht="13.5" thickBot="1">
      <c r="A50" s="157"/>
      <c r="B50" s="158"/>
      <c r="C50" s="81"/>
      <c r="D50" s="82"/>
      <c r="E50" s="83"/>
      <c r="F50" s="83"/>
      <c r="G50" s="81"/>
      <c r="H50" s="82"/>
      <c r="I50" s="83"/>
      <c r="J50" s="83"/>
      <c r="K50" s="83"/>
      <c r="L50" s="82"/>
      <c r="M50" s="83"/>
      <c r="N50" s="83"/>
      <c r="O50" s="83"/>
      <c r="P50" s="82"/>
      <c r="Q50" s="83"/>
      <c r="R50" s="83"/>
      <c r="S50" s="83"/>
    </row>
    <row r="51" spans="1:19" ht="13.5" thickBot="1">
      <c r="A51" s="164">
        <v>24</v>
      </c>
      <c r="B51" s="65" t="s">
        <v>51</v>
      </c>
      <c r="C51" s="67">
        <f>C17+C26+C43+C49</f>
        <v>411378.66000000003</v>
      </c>
      <c r="D51" s="67">
        <f aca="true" t="shared" si="14" ref="D51:S51">D17+D26+D43+D49</f>
        <v>410751.05</v>
      </c>
      <c r="E51" s="67">
        <f t="shared" si="14"/>
        <v>395870.2899999999</v>
      </c>
      <c r="F51" s="76">
        <f t="shared" si="14"/>
        <v>1217999.9999999998</v>
      </c>
      <c r="G51" s="67">
        <f t="shared" si="14"/>
        <v>542904.37</v>
      </c>
      <c r="H51" s="67">
        <f t="shared" si="14"/>
        <v>537426</v>
      </c>
      <c r="I51" s="67">
        <f t="shared" si="14"/>
        <v>519669.63</v>
      </c>
      <c r="J51" s="76">
        <f t="shared" si="14"/>
        <v>1600000</v>
      </c>
      <c r="K51" s="67">
        <f t="shared" si="14"/>
        <v>529876</v>
      </c>
      <c r="L51" s="67">
        <f t="shared" si="14"/>
        <v>515826</v>
      </c>
      <c r="M51" s="67">
        <f t="shared" si="14"/>
        <v>554298</v>
      </c>
      <c r="N51" s="76">
        <f t="shared" si="14"/>
        <v>1600000</v>
      </c>
      <c r="O51" s="67">
        <f t="shared" si="14"/>
        <v>471578</v>
      </c>
      <c r="P51" s="67">
        <f t="shared" si="14"/>
        <v>299360.02999999997</v>
      </c>
      <c r="Q51" s="67">
        <f t="shared" si="14"/>
        <v>146061.97</v>
      </c>
      <c r="R51" s="76">
        <f t="shared" si="14"/>
        <v>917000.0000000001</v>
      </c>
      <c r="S51" s="76">
        <f t="shared" si="14"/>
        <v>5335000</v>
      </c>
    </row>
    <row r="52" spans="1:19" ht="12.75">
      <c r="A52" s="163"/>
      <c r="B52" s="63"/>
      <c r="C52" s="69"/>
      <c r="D52" s="69"/>
      <c r="E52" s="69"/>
      <c r="F52" s="69"/>
      <c r="G52" s="69"/>
      <c r="H52" s="69"/>
      <c r="I52" s="69"/>
      <c r="J52" s="69"/>
      <c r="L52" s="69"/>
      <c r="M52" s="69"/>
      <c r="N52" s="69"/>
      <c r="P52" s="69"/>
      <c r="Q52" s="69"/>
      <c r="R52" s="69"/>
      <c r="S52" s="69"/>
    </row>
    <row r="53" spans="1:19" ht="12.75">
      <c r="A53" s="163"/>
      <c r="B53" s="63"/>
      <c r="C53" s="69"/>
      <c r="D53" s="69"/>
      <c r="E53" s="69"/>
      <c r="F53" s="69"/>
      <c r="G53" s="69"/>
      <c r="H53" s="69"/>
      <c r="I53" s="69"/>
      <c r="J53" s="69"/>
      <c r="L53" s="69"/>
      <c r="M53" s="69"/>
      <c r="N53" s="69"/>
      <c r="P53" s="69"/>
      <c r="Q53" s="69"/>
      <c r="R53" s="69"/>
      <c r="S53" s="69"/>
    </row>
    <row r="54" spans="1:19" ht="12.75">
      <c r="A54" s="163"/>
      <c r="B54" s="63"/>
      <c r="C54" s="69"/>
      <c r="D54" s="69"/>
      <c r="E54" s="69"/>
      <c r="F54" s="69"/>
      <c r="G54" s="69"/>
      <c r="H54" s="69"/>
      <c r="I54" s="69"/>
      <c r="J54" s="69"/>
      <c r="L54" s="69"/>
      <c r="M54" s="69"/>
      <c r="N54" s="69"/>
      <c r="P54" s="69"/>
      <c r="Q54" s="69"/>
      <c r="R54" s="69"/>
      <c r="S54" s="69"/>
    </row>
    <row r="55" spans="1:19" ht="12.75">
      <c r="A55" s="163"/>
      <c r="B55" s="63"/>
      <c r="C55" s="69"/>
      <c r="D55" s="69"/>
      <c r="E55" s="69"/>
      <c r="F55" s="69"/>
      <c r="G55" s="69"/>
      <c r="H55" s="69"/>
      <c r="I55" s="69"/>
      <c r="J55" s="69"/>
      <c r="L55" s="69"/>
      <c r="M55" s="69"/>
      <c r="N55" s="42" t="s">
        <v>27</v>
      </c>
      <c r="P55" s="69"/>
      <c r="Q55" s="69"/>
      <c r="R55" s="69"/>
      <c r="S55" s="69"/>
    </row>
    <row r="56" ht="12.75">
      <c r="N56" s="42" t="s">
        <v>89</v>
      </c>
    </row>
  </sheetData>
  <sheetProtection/>
  <mergeCells count="77">
    <mergeCell ref="S45:S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A28:A29"/>
    <mergeCell ref="C5:C6"/>
    <mergeCell ref="I19:I20"/>
    <mergeCell ref="G19:G20"/>
    <mergeCell ref="E19:E20"/>
    <mergeCell ref="E5:E6"/>
    <mergeCell ref="D5:D6"/>
    <mergeCell ref="A19:A20"/>
    <mergeCell ref="B19:B20"/>
    <mergeCell ref="C19:C20"/>
    <mergeCell ref="F5:F6"/>
    <mergeCell ref="A5:A6"/>
    <mergeCell ref="B5:B6"/>
    <mergeCell ref="J5:J6"/>
    <mergeCell ref="H19:H20"/>
    <mergeCell ref="J19:J20"/>
    <mergeCell ref="A3:G3"/>
    <mergeCell ref="G5:G6"/>
    <mergeCell ref="H5:H6"/>
    <mergeCell ref="D19:D20"/>
    <mergeCell ref="F19:F20"/>
    <mergeCell ref="L5:L6"/>
    <mergeCell ref="M5:M6"/>
    <mergeCell ref="I5:I6"/>
    <mergeCell ref="K5:K6"/>
    <mergeCell ref="K19:K20"/>
    <mergeCell ref="L19:L20"/>
    <mergeCell ref="M19:M20"/>
    <mergeCell ref="N19:N20"/>
    <mergeCell ref="N28:N29"/>
    <mergeCell ref="N5:N6"/>
    <mergeCell ref="O28:O29"/>
    <mergeCell ref="P28:P29"/>
    <mergeCell ref="Q28:Q29"/>
    <mergeCell ref="O5:O6"/>
    <mergeCell ref="P5:P6"/>
    <mergeCell ref="Q5:Q6"/>
    <mergeCell ref="R5:R6"/>
    <mergeCell ref="O19:O20"/>
    <mergeCell ref="P19:P20"/>
    <mergeCell ref="Q19:Q20"/>
    <mergeCell ref="R19:R20"/>
    <mergeCell ref="S5:S6"/>
    <mergeCell ref="S19:S20"/>
    <mergeCell ref="R28:R29"/>
    <mergeCell ref="S28:S29"/>
  </mergeCells>
  <printOptions/>
  <pageMargins left="0.7480314960629921" right="0.1968503937007874" top="0" bottom="0" header="0.275590551181102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John Doe</cp:lastModifiedBy>
  <cp:lastPrinted>2017-03-27T09:28:05Z</cp:lastPrinted>
  <dcterms:created xsi:type="dcterms:W3CDTF">2015-11-05T08:51:08Z</dcterms:created>
  <dcterms:modified xsi:type="dcterms:W3CDTF">2017-03-28T06:51:11Z</dcterms:modified>
  <cp:category/>
  <cp:version/>
  <cp:contentType/>
  <cp:contentStatus/>
</cp:coreProperties>
</file>